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95" tabRatio="812" activeTab="0"/>
  </bookViews>
  <sheets>
    <sheet name="PLATI PERSONAL CONTRACTUAL" sheetId="1" r:id="rId1"/>
  </sheets>
  <definedNames>
    <definedName name="_xlnm.Print_Area" localSheetId="0">'PLATI PERSONAL CONTRACTUAL'!$N$1:$Z$118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<sst xmlns="http://schemas.openxmlformats.org/spreadsheetml/2006/main" count="587" uniqueCount="100">
  <si>
    <t>CAS MARAMUREŞ</t>
  </si>
  <si>
    <t xml:space="preserve"> SERVICIUL DECONTARE SERVICII MEDICALE, ACORDURI, REGULAMENTE si FORMULARE EUROPENE   </t>
  </si>
  <si>
    <t>SERVICIUL PLANIFICARE, CONTRACTARE, DECONTARE MEDICINĂ PRIMARĂ, STOMATOLOGIE, FARMACII, DISPOZITIVE MEDICALE, ÎNGRIJIRI LA DOMICILIU, CARD NAŢIONAL DE SĂNĂTATE</t>
  </si>
  <si>
    <t>Nr……………/…………………..........…….</t>
  </si>
  <si>
    <t>ORDONANŢAREA LA PLATĂ</t>
  </si>
  <si>
    <t>SUMELE DECONTATE DIN FACTURILE AFERENTE REŢETELOR ELIBERATE PENTRU PERSONALUL CONTACTUAL DIN SPITALE, PARTEA DE CONTRIBUŢIE ASIGURAT (COPLATĂ IN LUNA AUGUST 2016)</t>
  </si>
  <si>
    <t xml:space="preserve">NATURA CHELTUIELILOR: Decontarea serviciilor farmaceutice aferente reţetelor eliberate pentru personalul contractual din spitale, partea de contribuţie asigurat (COPLATĂ IN LUNA AUGUST 2016) </t>
  </si>
  <si>
    <t>Lei</t>
  </si>
  <si>
    <t>Nr. crt.</t>
  </si>
  <si>
    <t>Unitatea sanitară</t>
  </si>
  <si>
    <t>Borderou Nr.</t>
  </si>
  <si>
    <t>Factura</t>
  </si>
  <si>
    <t>Refuz la plată</t>
  </si>
  <si>
    <t>Diferenţa de plată</t>
  </si>
  <si>
    <t>Plată parţială</t>
  </si>
  <si>
    <t>Suma de plată</t>
  </si>
  <si>
    <t xml:space="preserve">Plafon disponibil </t>
  </si>
  <si>
    <t xml:space="preserve">Nr. crt. </t>
  </si>
  <si>
    <t>Beneficiar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</si>
  <si>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</si>
  <si>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</si>
  <si>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</si>
  <si>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</si>
  <si>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</si>
  <si>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</si>
  <si>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Refuz</t>
  </si>
  <si>
    <t>Număr</t>
  </si>
  <si>
    <t>Data</t>
  </si>
  <si>
    <t>Suma</t>
  </si>
  <si>
    <t xml:space="preserve">Data </t>
  </si>
  <si>
    <t>SPITAL JUDETEAN BAIA MARE</t>
  </si>
  <si>
    <t>17427/05.07.2016</t>
  </si>
  <si>
    <t>10 06 2016</t>
  </si>
  <si>
    <t>BAIA MARE</t>
  </si>
  <si>
    <t>RO16TREZ24F660601200401X</t>
  </si>
  <si>
    <t>473/2015</t>
  </si>
  <si>
    <t>14 06 2016</t>
  </si>
  <si>
    <t>15 06 2016</t>
  </si>
  <si>
    <t>16 06 2016</t>
  </si>
  <si>
    <t>17 06 2016</t>
  </si>
  <si>
    <t>20 06 2016</t>
  </si>
  <si>
    <t>21 06 2016</t>
  </si>
  <si>
    <t>22 06 2016</t>
  </si>
  <si>
    <t>23 06 2016</t>
  </si>
  <si>
    <t>24 06 2016</t>
  </si>
  <si>
    <t>27 06 2016</t>
  </si>
  <si>
    <t>29 06 2016</t>
  </si>
  <si>
    <t>30 06 2016</t>
  </si>
  <si>
    <t>20227/05.08.2016</t>
  </si>
  <si>
    <t>01 07 2016</t>
  </si>
  <si>
    <t>03 07 2016</t>
  </si>
  <si>
    <t>04 07 2016</t>
  </si>
  <si>
    <t>05 07 2016</t>
  </si>
  <si>
    <t>06 07 2016</t>
  </si>
  <si>
    <t>07 07 2016</t>
  </si>
  <si>
    <t>08 07 2016</t>
  </si>
  <si>
    <t>09 06 2016</t>
  </si>
  <si>
    <t>09 07 2016</t>
  </si>
  <si>
    <t>12 07 2016</t>
  </si>
  <si>
    <t>13 07 2016</t>
  </si>
  <si>
    <t>14 07 2016</t>
  </si>
  <si>
    <t>14,07 2016</t>
  </si>
  <si>
    <t>18 07 2016</t>
  </si>
  <si>
    <t>TOTAL SPITAL JUDETEAN BAIA MARE</t>
  </si>
  <si>
    <t>SPITAL MUNICIPAL SIGHET</t>
  </si>
  <si>
    <t>4771/30.06.2016</t>
  </si>
  <si>
    <t>07 06 2016</t>
  </si>
  <si>
    <t>SIGHET</t>
  </si>
  <si>
    <t>RO97TREZ43721F332100XXXX</t>
  </si>
  <si>
    <t>498/2015</t>
  </si>
  <si>
    <t>TOTAL SPITAL SIGHET</t>
  </si>
  <si>
    <t>2910/05.07.2016</t>
  </si>
  <si>
    <t>SPITAL PNEUMOFTIZIOLOGIE BAIA MARE</t>
  </si>
  <si>
    <t>RO79TREZ24F660601203030X</t>
  </si>
  <si>
    <t>497/2015</t>
  </si>
  <si>
    <t>02 06 2016</t>
  </si>
  <si>
    <t>3420 / 05 08 2016</t>
  </si>
  <si>
    <t>TOTAL SPITAL PNEUMOFTIZIOLOGIE</t>
  </si>
  <si>
    <t>TOTAL</t>
  </si>
  <si>
    <t>CALCULUL DISPONIBILULUI DIN CONTUL DE ANGAJAMENT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</si>
  <si>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</si>
  <si>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</si>
  <si>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</si>
  <si>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</si>
  <si>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</si>
  <si>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</si>
  <si>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Compartiment de specialitate</t>
  </si>
  <si>
    <t>Compartiment de contablitate</t>
  </si>
  <si>
    <t>Control financiar preventiv</t>
  </si>
  <si>
    <t xml:space="preserve">Ordonator de credite </t>
  </si>
  <si>
    <t>Semnatura</t>
  </si>
  <si>
    <t>Preşedinte-Director general</t>
  </si>
  <si>
    <t>Ec.Blaga Gabriela</t>
  </si>
  <si>
    <t>Ec.Rata Anamaria</t>
  </si>
  <si>
    <t>Dir.Ex.Ec.Hluhaniuc Adriana</t>
  </si>
  <si>
    <t>Ec. Prodan Carmen</t>
  </si>
  <si>
    <t>Verificare</t>
  </si>
  <si>
    <t>Întocmit</t>
  </si>
  <si>
    <t>Semnătura</t>
  </si>
  <si>
    <t>Ec.Koroly Ivan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</si>
</sst>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m/d/yyyy"/>
    <numFmt numFmtId="181" formatCode="_(* #,##0.00_);_(* \(#,##0.00\);_(* \-??_);_(@_)"/>
    <numFmt numFmtId="182" formatCode="m/d"/>
  </numFmts>
  <fonts count="44">
    <font>
      <sz val="10"/>
      <name val="Arial"/>
      <family val="2"/>
    </font>
    <font>
      <sz val="10"/>
      <name val="Calibri"/>
      <family val="2"/>
    </font>
    <font>
      <b/>
      <i/>
      <sz val="8"/>
      <name val="CG Omeg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" borderId="1" applyNumberFormat="0" applyAlignment="0" applyProtection="0"/>
    <xf numFmtId="0" fontId="27" fillId="0" borderId="2" applyNumberFormat="0" applyFill="0" applyAlignment="0" applyProtection="0"/>
    <xf numFmtId="0" fontId="0" fillId="4" borderId="3" applyNumberFormat="0" applyFont="0" applyAlignment="0" applyProtection="0"/>
    <xf numFmtId="0" fontId="34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7" fillId="8" borderId="6" applyNumberFormat="0" applyAlignment="0" applyProtection="0"/>
    <xf numFmtId="0" fontId="31" fillId="6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7" applyNumberFormat="0" applyAlignment="0" applyProtection="0"/>
    <xf numFmtId="0" fontId="25" fillId="11" borderId="0" applyNumberFormat="0" applyBorder="0" applyAlignment="0" applyProtection="0"/>
    <xf numFmtId="0" fontId="40" fillId="10" borderId="6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2" borderId="0" applyNumberFormat="0" applyBorder="0" applyAlignment="0" applyProtection="0"/>
    <xf numFmtId="0" fontId="36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0" borderId="0">
      <alignment/>
      <protection/>
    </xf>
    <xf numFmtId="0" fontId="2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8" borderId="0" applyNumberFormat="0" applyBorder="0" applyAlignment="0" applyProtection="0"/>
    <xf numFmtId="0" fontId="25" fillId="9" borderId="0" applyNumberFormat="0" applyBorder="0" applyAlignment="0" applyProtection="0"/>
    <xf numFmtId="0" fontId="31" fillId="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31" fillId="20" borderId="0" applyNumberFormat="0" applyBorder="0" applyAlignment="0" applyProtection="0"/>
    <xf numFmtId="0" fontId="25" fillId="2" borderId="0" applyNumberFormat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25" fillId="22" borderId="0" applyNumberFormat="0" applyBorder="0" applyAlignment="0" applyProtection="0"/>
    <xf numFmtId="0" fontId="31" fillId="23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6">
    <xf numFmtId="0" fontId="0" fillId="0" borderId="0" xfId="0" applyAlignment="1">
      <alignment/>
    </xf>
    <xf numFmtId="0" fontId="2" fillId="0" borderId="0" xfId="61" applyFont="1" applyAlignment="1" applyProtection="1">
      <alignment/>
      <protection/>
    </xf>
    <xf numFmtId="0" fontId="3" fillId="0" borderId="0" xfId="61" applyFont="1" applyAlignment="1" applyProtection="1">
      <alignment/>
      <protection/>
    </xf>
    <xf numFmtId="0" fontId="0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 horizontal="center"/>
      <protection/>
    </xf>
    <xf numFmtId="0" fontId="0" fillId="0" borderId="0" xfId="61" applyFont="1" applyAlignment="1" applyProtection="1">
      <alignment shrinkToFit="1"/>
      <protection/>
    </xf>
    <xf numFmtId="0" fontId="5" fillId="0" borderId="0" xfId="61" applyFont="1" applyAlignment="1" applyProtection="1">
      <alignment shrinkToFit="1"/>
      <protection/>
    </xf>
    <xf numFmtId="0" fontId="6" fillId="0" borderId="0" xfId="61" applyFont="1" applyAlignment="1" applyProtection="1">
      <alignment shrinkToFit="1"/>
      <protection/>
    </xf>
    <xf numFmtId="0" fontId="7" fillId="0" borderId="0" xfId="61" applyFont="1" applyAlignment="1" applyProtection="1">
      <alignment/>
      <protection/>
    </xf>
    <xf numFmtId="0" fontId="0" fillId="0" borderId="0" xfId="61" applyFont="1" applyAlignment="1" applyProtection="1">
      <alignment/>
      <protection/>
    </xf>
    <xf numFmtId="180" fontId="0" fillId="0" borderId="0" xfId="61" applyNumberFormat="1" applyFont="1" applyAlignment="1" applyProtection="1">
      <alignment/>
      <protection/>
    </xf>
    <xf numFmtId="3" fontId="0" fillId="0" borderId="0" xfId="61" applyNumberFormat="1" applyFont="1" applyAlignment="1" applyProtection="1">
      <alignment/>
      <protection/>
    </xf>
    <xf numFmtId="0" fontId="0" fillId="0" borderId="0" xfId="61" applyFont="1" applyAlignment="1" applyProtection="1">
      <alignment horizontal="right"/>
      <protection/>
    </xf>
    <xf numFmtId="49" fontId="0" fillId="0" borderId="0" xfId="61" applyNumberFormat="1" applyFont="1" applyAlignment="1" applyProtection="1">
      <alignment/>
      <protection/>
    </xf>
    <xf numFmtId="180" fontId="0" fillId="0" borderId="0" xfId="61" applyNumberFormat="1" applyFont="1" applyAlignment="1" applyProtection="1">
      <alignment horizontal="right"/>
      <protection/>
    </xf>
    <xf numFmtId="176" fontId="8" fillId="0" borderId="0" xfId="16" applyFont="1" applyFill="1" applyBorder="1" applyAlignment="1" applyProtection="1">
      <alignment/>
      <protection/>
    </xf>
    <xf numFmtId="180" fontId="2" fillId="0" borderId="0" xfId="61" applyNumberFormat="1" applyFont="1" applyAlignment="1" applyProtection="1">
      <alignment/>
      <protection/>
    </xf>
    <xf numFmtId="3" fontId="2" fillId="0" borderId="0" xfId="61" applyNumberFormat="1" applyFont="1" applyAlignment="1" applyProtection="1">
      <alignment/>
      <protection/>
    </xf>
    <xf numFmtId="181" fontId="9" fillId="0" borderId="0" xfId="16" applyNumberFormat="1" applyFont="1" applyFill="1" applyBorder="1" applyAlignment="1" applyProtection="1">
      <alignment horizontal="left"/>
      <protection/>
    </xf>
    <xf numFmtId="0" fontId="10" fillId="0" borderId="0" xfId="61" applyNumberFormat="1" applyFont="1" applyAlignment="1" applyProtection="1">
      <alignment horizontal="center"/>
      <protection/>
    </xf>
    <xf numFmtId="180" fontId="3" fillId="0" borderId="0" xfId="61" applyNumberFormat="1" applyFont="1" applyAlignment="1" applyProtection="1">
      <alignment/>
      <protection/>
    </xf>
    <xf numFmtId="3" fontId="3" fillId="0" borderId="0" xfId="61" applyNumberFormat="1" applyFont="1" applyAlignment="1" applyProtection="1">
      <alignment/>
      <protection/>
    </xf>
    <xf numFmtId="3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1" xfId="61" applyFont="1" applyBorder="1" applyAlignment="1" applyProtection="1">
      <alignment horizontal="center" vertical="center" wrapText="1"/>
      <protection/>
    </xf>
    <xf numFmtId="0" fontId="4" fillId="0" borderId="12" xfId="6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center" vertical="center"/>
      <protection/>
    </xf>
    <xf numFmtId="0" fontId="4" fillId="0" borderId="14" xfId="61" applyFont="1" applyBorder="1" applyAlignment="1" applyProtection="1">
      <alignment horizontal="center" vertical="center"/>
      <protection/>
    </xf>
    <xf numFmtId="3" fontId="4" fillId="0" borderId="15" xfId="61" applyNumberFormat="1" applyFont="1" applyBorder="1" applyAlignment="1" applyProtection="1">
      <alignment horizontal="center" vertical="center" wrapText="1"/>
      <protection/>
    </xf>
    <xf numFmtId="0" fontId="4" fillId="0" borderId="16" xfId="61" applyFont="1" applyBorder="1" applyAlignment="1" applyProtection="1">
      <alignment horizontal="center" vertical="center" wrapText="1"/>
      <protection/>
    </xf>
    <xf numFmtId="0" fontId="4" fillId="0" borderId="17" xfId="61" applyFont="1" applyBorder="1" applyAlignment="1" applyProtection="1">
      <alignment horizontal="center" vertical="center"/>
      <protection/>
    </xf>
    <xf numFmtId="0" fontId="4" fillId="0" borderId="17" xfId="61" applyFont="1" applyBorder="1" applyAlignment="1" applyProtection="1">
      <alignment horizontal="center" vertical="center" wrapText="1"/>
      <protection/>
    </xf>
    <xf numFmtId="180" fontId="4" fillId="0" borderId="17" xfId="61" applyNumberFormat="1" applyFont="1" applyBorder="1" applyAlignment="1" applyProtection="1">
      <alignment horizontal="center" vertical="center"/>
      <protection/>
    </xf>
    <xf numFmtId="3" fontId="4" fillId="0" borderId="18" xfId="61" applyNumberFormat="1" applyFont="1" applyBorder="1" applyAlignment="1" applyProtection="1">
      <alignment horizontal="center" vertical="center" wrapText="1"/>
      <protection/>
    </xf>
    <xf numFmtId="0" fontId="11" fillId="0" borderId="19" xfId="61" applyFont="1" applyBorder="1" applyAlignment="1" applyProtection="1">
      <alignment horizontal="center" vertical="center" shrinkToFit="1"/>
      <protection/>
    </xf>
    <xf numFmtId="0" fontId="12" fillId="0" borderId="10" xfId="61" applyFont="1" applyBorder="1" applyAlignment="1" applyProtection="1">
      <alignment horizontal="left"/>
      <protection/>
    </xf>
    <xf numFmtId="1" fontId="0" fillId="0" borderId="11" xfId="61" applyNumberFormat="1" applyFont="1" applyBorder="1" applyAlignment="1" applyProtection="1">
      <alignment horizontal="right" shrinkToFit="1"/>
      <protection/>
    </xf>
    <xf numFmtId="14" fontId="0" fillId="0" borderId="11" xfId="61" applyNumberFormat="1" applyFont="1" applyBorder="1" applyAlignment="1" applyProtection="1">
      <alignment horizontal="right" shrinkToFit="1"/>
      <protection/>
    </xf>
    <xf numFmtId="4" fontId="0" fillId="0" borderId="11" xfId="61" applyNumberFormat="1" applyFont="1" applyBorder="1" applyAlignment="1" applyProtection="1">
      <alignment horizontal="right" shrinkToFit="1"/>
      <protection/>
    </xf>
    <xf numFmtId="4" fontId="0" fillId="0" borderId="11" xfId="61" applyNumberFormat="1" applyFont="1" applyBorder="1" applyAlignment="1" applyProtection="1">
      <alignment shrinkToFit="1"/>
      <protection/>
    </xf>
    <xf numFmtId="4" fontId="13" fillId="0" borderId="11" xfId="0" applyNumberFormat="1" applyFont="1" applyBorder="1" applyAlignment="1" applyProtection="1">
      <alignment horizontal="right" shrinkToFit="1"/>
      <protection/>
    </xf>
    <xf numFmtId="0" fontId="11" fillId="0" borderId="20" xfId="61" applyFont="1" applyBorder="1" applyAlignment="1" applyProtection="1">
      <alignment horizontal="center" vertical="center" shrinkToFit="1"/>
      <protection/>
    </xf>
    <xf numFmtId="0" fontId="12" fillId="0" borderId="21" xfId="61" applyFont="1" applyBorder="1" applyAlignment="1" applyProtection="1">
      <alignment horizontal="left"/>
      <protection/>
    </xf>
    <xf numFmtId="1" fontId="0" fillId="0" borderId="22" xfId="61" applyNumberFormat="1" applyFont="1" applyBorder="1" applyAlignment="1" applyProtection="1">
      <alignment horizontal="right" shrinkToFit="1"/>
      <protection/>
    </xf>
    <xf numFmtId="14" fontId="0" fillId="0" borderId="22" xfId="61" applyNumberFormat="1" applyFont="1" applyBorder="1" applyAlignment="1" applyProtection="1">
      <alignment horizontal="right" shrinkToFit="1"/>
      <protection/>
    </xf>
    <xf numFmtId="4" fontId="0" fillId="0" borderId="22" xfId="61" applyNumberFormat="1" applyFont="1" applyBorder="1" applyAlignment="1" applyProtection="1">
      <alignment horizontal="right" shrinkToFit="1"/>
      <protection/>
    </xf>
    <xf numFmtId="4" fontId="0" fillId="0" borderId="22" xfId="61" applyNumberFormat="1" applyFont="1" applyBorder="1" applyAlignment="1" applyProtection="1">
      <alignment shrinkToFit="1"/>
      <protection/>
    </xf>
    <xf numFmtId="4" fontId="13" fillId="0" borderId="22" xfId="0" applyNumberFormat="1" applyFont="1" applyBorder="1" applyAlignment="1" applyProtection="1">
      <alignment horizontal="right" shrinkToFit="1"/>
      <protection/>
    </xf>
    <xf numFmtId="4" fontId="0" fillId="24" borderId="22" xfId="61" applyNumberFormat="1" applyFont="1" applyFill="1" applyBorder="1" applyAlignment="1" applyProtection="1">
      <alignment horizontal="right" shrinkToFit="1"/>
      <protection/>
    </xf>
    <xf numFmtId="0" fontId="2" fillId="0" borderId="0" xfId="61" applyFont="1" applyAlignment="1" applyProtection="1">
      <alignment horizontal="right"/>
      <protection/>
    </xf>
    <xf numFmtId="176" fontId="9" fillId="0" borderId="0" xfId="16" applyFont="1" applyFill="1" applyBorder="1" applyAlignment="1" applyProtection="1">
      <alignment/>
      <protection/>
    </xf>
    <xf numFmtId="176" fontId="9" fillId="0" borderId="0" xfId="16" applyFont="1" applyFill="1" applyBorder="1" applyAlignment="1" applyProtection="1">
      <alignment horizontal="left"/>
      <protection/>
    </xf>
    <xf numFmtId="0" fontId="3" fillId="0" borderId="0" xfId="61" applyFont="1" applyAlignment="1" applyProtection="1">
      <alignment horizontal="right"/>
      <protection/>
    </xf>
    <xf numFmtId="0" fontId="10" fillId="0" borderId="0" xfId="61" applyNumberFormat="1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left" vertical="top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3" fontId="4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Alignment="1" applyProtection="1">
      <alignment/>
      <protection/>
    </xf>
    <xf numFmtId="3" fontId="4" fillId="0" borderId="11" xfId="61" applyNumberFormat="1" applyFont="1" applyBorder="1" applyAlignment="1" applyProtection="1">
      <alignment horizontal="center" vertical="center" wrapText="1"/>
      <protection/>
    </xf>
    <xf numFmtId="3" fontId="4" fillId="0" borderId="23" xfId="61" applyNumberFormat="1" applyFont="1" applyBorder="1" applyAlignment="1" applyProtection="1">
      <alignment horizontal="center" vertical="center" wrapText="1"/>
      <protection/>
    </xf>
    <xf numFmtId="0" fontId="14" fillId="0" borderId="24" xfId="6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/>
      <protection/>
    </xf>
    <xf numFmtId="3" fontId="4" fillId="0" borderId="17" xfId="61" applyNumberFormat="1" applyFont="1" applyBorder="1" applyAlignment="1" applyProtection="1">
      <alignment horizontal="center" vertical="center" wrapText="1"/>
      <protection/>
    </xf>
    <xf numFmtId="3" fontId="4" fillId="0" borderId="25" xfId="61" applyNumberFormat="1" applyFont="1" applyBorder="1" applyAlignment="1" applyProtection="1">
      <alignment horizontal="center" vertical="center" wrapText="1"/>
      <protection/>
    </xf>
    <xf numFmtId="0" fontId="10" fillId="0" borderId="16" xfId="61" applyFont="1" applyBorder="1" applyAlignment="1" applyProtection="1">
      <alignment horizontal="center" vertical="center" wrapText="1"/>
      <protection/>
    </xf>
    <xf numFmtId="0" fontId="10" fillId="0" borderId="17" xfId="61" applyFont="1" applyBorder="1" applyAlignment="1" applyProtection="1">
      <alignment horizontal="center" vertical="center"/>
      <protection/>
    </xf>
    <xf numFmtId="4" fontId="13" fillId="0" borderId="23" xfId="61" applyNumberFormat="1" applyFont="1" applyFill="1" applyBorder="1" applyAlignment="1" applyProtection="1">
      <alignment shrinkToFit="1"/>
      <protection/>
    </xf>
    <xf numFmtId="4" fontId="15" fillId="0" borderId="24" xfId="61" applyNumberFormat="1" applyFont="1" applyFill="1" applyBorder="1" applyAlignment="1" applyProtection="1">
      <alignment horizontal="right" vertical="center" shrinkToFit="1"/>
      <protection/>
    </xf>
    <xf numFmtId="0" fontId="12" fillId="0" borderId="19" xfId="61" applyFont="1" applyBorder="1" applyAlignment="1" applyProtection="1">
      <alignment horizontal="center" vertical="top" shrinkToFit="1"/>
      <protection/>
    </xf>
    <xf numFmtId="0" fontId="3" fillId="24" borderId="10" xfId="0" applyFont="1" applyFill="1" applyBorder="1" applyAlignment="1" applyProtection="1">
      <alignment/>
      <protection/>
    </xf>
    <xf numFmtId="0" fontId="3" fillId="24" borderId="11" xfId="0" applyFont="1" applyFill="1" applyBorder="1" applyAlignment="1" applyProtection="1">
      <alignment shrinkToFit="1"/>
      <protection/>
    </xf>
    <xf numFmtId="4" fontId="13" fillId="0" borderId="26" xfId="61" applyNumberFormat="1" applyFont="1" applyFill="1" applyBorder="1" applyAlignment="1" applyProtection="1">
      <alignment shrinkToFit="1"/>
      <protection/>
    </xf>
    <xf numFmtId="0" fontId="12" fillId="0" borderId="20" xfId="61" applyFont="1" applyBorder="1" applyAlignment="1" applyProtection="1">
      <alignment horizontal="center" vertical="top" shrinkToFit="1"/>
      <protection/>
    </xf>
    <xf numFmtId="0" fontId="3" fillId="24" borderId="21" xfId="0" applyFont="1" applyFill="1" applyBorder="1" applyAlignment="1" applyProtection="1">
      <alignment/>
      <protection/>
    </xf>
    <xf numFmtId="0" fontId="3" fillId="24" borderId="22" xfId="0" applyFont="1" applyFill="1" applyBorder="1" applyAlignment="1" applyProtection="1">
      <alignment shrinkToFit="1"/>
      <protection/>
    </xf>
    <xf numFmtId="49" fontId="3" fillId="0" borderId="0" xfId="61" applyNumberFormat="1" applyFont="1" applyAlignment="1" applyProtection="1">
      <alignment/>
      <protection/>
    </xf>
    <xf numFmtId="180" fontId="3" fillId="0" borderId="0" xfId="61" applyNumberFormat="1" applyFont="1" applyAlignment="1" applyProtection="1">
      <alignment horizontal="right"/>
      <protection/>
    </xf>
    <xf numFmtId="0" fontId="10" fillId="0" borderId="11" xfId="61" applyFont="1" applyFill="1" applyBorder="1" applyAlignment="1" applyProtection="1">
      <alignment horizontal="center" vertical="center"/>
      <protection/>
    </xf>
    <xf numFmtId="0" fontId="10" fillId="0" borderId="11" xfId="61" applyFont="1" applyFill="1" applyBorder="1" applyAlignment="1" applyProtection="1">
      <alignment horizontal="center" vertical="center" wrapText="1"/>
      <protection/>
    </xf>
    <xf numFmtId="180" fontId="10" fillId="0" borderId="11" xfId="61" applyNumberFormat="1" applyFont="1" applyFill="1" applyBorder="1" applyAlignment="1" applyProtection="1">
      <alignment horizontal="center"/>
      <protection/>
    </xf>
    <xf numFmtId="3" fontId="10" fillId="0" borderId="11" xfId="61" applyNumberFormat="1" applyFont="1" applyFill="1" applyBorder="1" applyAlignment="1" applyProtection="1">
      <alignment horizontal="center" vertical="center" wrapText="1"/>
      <protection/>
    </xf>
    <xf numFmtId="0" fontId="10" fillId="0" borderId="17" xfId="61" applyFont="1" applyFill="1" applyBorder="1" applyAlignment="1" applyProtection="1">
      <alignment horizontal="center" vertical="center"/>
      <protection/>
    </xf>
    <xf numFmtId="0" fontId="10" fillId="0" borderId="17" xfId="61" applyFont="1" applyFill="1" applyBorder="1" applyAlignment="1" applyProtection="1">
      <alignment horizontal="center" vertical="center" wrapText="1"/>
      <protection/>
    </xf>
    <xf numFmtId="49" fontId="10" fillId="0" borderId="17" xfId="61" applyNumberFormat="1" applyFont="1" applyBorder="1" applyAlignment="1" applyProtection="1">
      <alignment horizontal="center" vertical="center"/>
      <protection/>
    </xf>
    <xf numFmtId="180" fontId="10" fillId="0" borderId="17" xfId="61" applyNumberFormat="1" applyFont="1" applyBorder="1" applyAlignment="1" applyProtection="1">
      <alignment horizontal="center" vertical="center"/>
      <protection/>
    </xf>
    <xf numFmtId="3" fontId="10" fillId="0" borderId="17" xfId="61" applyNumberFormat="1" applyFont="1" applyBorder="1" applyAlignment="1" applyProtection="1">
      <alignment horizontal="center" vertical="center"/>
      <protection/>
    </xf>
    <xf numFmtId="3" fontId="10" fillId="0" borderId="17" xfId="61" applyNumberFormat="1" applyFont="1" applyFill="1" applyBorder="1" applyAlignment="1" applyProtection="1">
      <alignment horizontal="center" vertical="center" wrapText="1"/>
      <protection/>
    </xf>
    <xf numFmtId="0" fontId="16" fillId="24" borderId="11" xfId="0" applyNumberFormat="1" applyFont="1" applyFill="1" applyBorder="1" applyAlignment="1" applyProtection="1">
      <alignment horizontal="right" shrinkToFit="1"/>
      <protection/>
    </xf>
    <xf numFmtId="0" fontId="3" fillId="0" borderId="11" xfId="0" applyNumberFormat="1" applyFont="1" applyBorder="1" applyAlignment="1" applyProtection="1">
      <alignment horizontal="right" shrinkToFit="1"/>
      <protection/>
    </xf>
    <xf numFmtId="1" fontId="12" fillId="0" borderId="11" xfId="61" applyNumberFormat="1" applyFont="1" applyBorder="1" applyAlignment="1" applyProtection="1">
      <alignment horizontal="right" shrinkToFit="1"/>
      <protection/>
    </xf>
    <xf numFmtId="14" fontId="12" fillId="0" borderId="11" xfId="61" applyNumberFormat="1" applyFont="1" applyBorder="1" applyAlignment="1" applyProtection="1">
      <alignment horizontal="right" shrinkToFit="1"/>
      <protection/>
    </xf>
    <xf numFmtId="4" fontId="12" fillId="0" borderId="11" xfId="61" applyNumberFormat="1" applyFont="1" applyBorder="1" applyAlignment="1" applyProtection="1">
      <alignment horizontal="right" shrinkToFit="1"/>
      <protection/>
    </xf>
    <xf numFmtId="4" fontId="12" fillId="0" borderId="11" xfId="61" applyNumberFormat="1" applyFont="1" applyFill="1" applyBorder="1" applyAlignment="1" applyProtection="1">
      <alignment shrinkToFit="1"/>
      <protection/>
    </xf>
    <xf numFmtId="4" fontId="12" fillId="0" borderId="11" xfId="61" applyNumberFormat="1" applyFont="1" applyBorder="1" applyAlignment="1" applyProtection="1">
      <alignment shrinkToFit="1"/>
      <protection/>
    </xf>
    <xf numFmtId="0" fontId="16" fillId="24" borderId="22" xfId="0" applyNumberFormat="1" applyFont="1" applyFill="1" applyBorder="1" applyAlignment="1" applyProtection="1">
      <alignment horizontal="right" shrinkToFit="1"/>
      <protection/>
    </xf>
    <xf numFmtId="0" fontId="3" fillId="0" borderId="22" xfId="0" applyNumberFormat="1" applyFont="1" applyBorder="1" applyAlignment="1" applyProtection="1">
      <alignment horizontal="right" shrinkToFit="1"/>
      <protection/>
    </xf>
    <xf numFmtId="1" fontId="12" fillId="0" borderId="22" xfId="61" applyNumberFormat="1" applyFont="1" applyBorder="1" applyAlignment="1" applyProtection="1">
      <alignment horizontal="right" shrinkToFit="1"/>
      <protection/>
    </xf>
    <xf numFmtId="14" fontId="12" fillId="0" borderId="22" xfId="61" applyNumberFormat="1" applyFont="1" applyBorder="1" applyAlignment="1" applyProtection="1">
      <alignment horizontal="right" shrinkToFit="1"/>
      <protection/>
    </xf>
    <xf numFmtId="4" fontId="12" fillId="0" borderId="22" xfId="61" applyNumberFormat="1" applyFont="1" applyBorder="1" applyAlignment="1" applyProtection="1">
      <alignment horizontal="right" shrinkToFit="1"/>
      <protection/>
    </xf>
    <xf numFmtId="4" fontId="12" fillId="0" borderId="22" xfId="61" applyNumberFormat="1" applyFont="1" applyFill="1" applyBorder="1" applyAlignment="1" applyProtection="1">
      <alignment shrinkToFit="1"/>
      <protection/>
    </xf>
    <xf numFmtId="4" fontId="12" fillId="0" borderId="22" xfId="61" applyNumberFormat="1" applyFont="1" applyBorder="1" applyAlignment="1" applyProtection="1">
      <alignment shrinkToFit="1"/>
      <protection/>
    </xf>
    <xf numFmtId="0" fontId="10" fillId="0" borderId="0" xfId="61" applyFont="1" applyAlignment="1" applyProtection="1">
      <alignment horizontal="center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23" xfId="61" applyFont="1" applyFill="1" applyBorder="1" applyAlignment="1" applyProtection="1">
      <alignment horizontal="center" vertical="center" wrapText="1"/>
      <protection/>
    </xf>
    <xf numFmtId="0" fontId="10" fillId="0" borderId="17" xfId="61" applyFont="1" applyBorder="1" applyAlignment="1" applyProtection="1">
      <alignment horizontal="center" vertical="center" wrapText="1"/>
      <protection/>
    </xf>
    <xf numFmtId="0" fontId="10" fillId="0" borderId="25" xfId="61" applyFont="1" applyFill="1" applyBorder="1" applyAlignment="1" applyProtection="1">
      <alignment horizontal="center" vertical="center" wrapText="1"/>
      <protection/>
    </xf>
    <xf numFmtId="4" fontId="12" fillId="0" borderId="23" xfId="61" applyNumberFormat="1" applyFont="1" applyFill="1" applyBorder="1" applyAlignment="1" applyProtection="1">
      <alignment shrinkToFit="1"/>
      <protection/>
    </xf>
    <xf numFmtId="4" fontId="12" fillId="0" borderId="26" xfId="61" applyNumberFormat="1" applyFont="1" applyFill="1" applyBorder="1" applyAlignment="1" applyProtection="1">
      <alignment shrinkToFit="1"/>
      <protection/>
    </xf>
    <xf numFmtId="0" fontId="17" fillId="0" borderId="27" xfId="61" applyFont="1" applyBorder="1" applyAlignment="1" applyProtection="1">
      <alignment horizontal="left"/>
      <protection/>
    </xf>
    <xf numFmtId="1" fontId="18" fillId="0" borderId="28" xfId="61" applyNumberFormat="1" applyFont="1" applyBorder="1" applyAlignment="1" applyProtection="1">
      <alignment horizontal="right" shrinkToFit="1"/>
      <protection/>
    </xf>
    <xf numFmtId="14" fontId="18" fillId="0" borderId="28" xfId="61" applyNumberFormat="1" applyFont="1" applyBorder="1" applyAlignment="1" applyProtection="1">
      <alignment horizontal="right" shrinkToFit="1"/>
      <protection/>
    </xf>
    <xf numFmtId="4" fontId="5" fillId="0" borderId="28" xfId="61" applyNumberFormat="1" applyFont="1" applyBorder="1" applyAlignment="1" applyProtection="1">
      <alignment horizontal="right" shrinkToFit="1"/>
      <protection/>
    </xf>
    <xf numFmtId="0" fontId="17" fillId="0" borderId="29" xfId="61" applyFont="1" applyBorder="1" applyAlignment="1" applyProtection="1">
      <alignment horizontal="left"/>
      <protection/>
    </xf>
    <xf numFmtId="1" fontId="18" fillId="0" borderId="30" xfId="61" applyNumberFormat="1" applyFont="1" applyBorder="1" applyAlignment="1" applyProtection="1">
      <alignment horizontal="right" shrinkToFit="1"/>
      <protection/>
    </xf>
    <xf numFmtId="14" fontId="18" fillId="0" borderId="30" xfId="61" applyNumberFormat="1" applyFont="1" applyBorder="1" applyAlignment="1" applyProtection="1">
      <alignment horizontal="right" shrinkToFit="1"/>
      <protection/>
    </xf>
    <xf numFmtId="4" fontId="5" fillId="0" borderId="30" xfId="61" applyNumberFormat="1" applyFont="1" applyBorder="1" applyAlignment="1" applyProtection="1">
      <alignment horizontal="right" shrinkToFit="1"/>
      <protection/>
    </xf>
    <xf numFmtId="0" fontId="11" fillId="0" borderId="31" xfId="61" applyFont="1" applyBorder="1" applyAlignment="1" applyProtection="1">
      <alignment horizontal="center" vertical="center" shrinkToFit="1"/>
      <protection/>
    </xf>
    <xf numFmtId="0" fontId="17" fillId="0" borderId="32" xfId="61" applyFont="1" applyBorder="1" applyAlignment="1" applyProtection="1">
      <alignment horizontal="left"/>
      <protection/>
    </xf>
    <xf numFmtId="1" fontId="18" fillId="0" borderId="33" xfId="61" applyNumberFormat="1" applyFont="1" applyBorder="1" applyAlignment="1" applyProtection="1">
      <alignment horizontal="right" shrinkToFit="1"/>
      <protection/>
    </xf>
    <xf numFmtId="14" fontId="18" fillId="0" borderId="33" xfId="61" applyNumberFormat="1" applyFont="1" applyBorder="1" applyAlignment="1" applyProtection="1">
      <alignment horizontal="right" shrinkToFit="1"/>
      <protection/>
    </xf>
    <xf numFmtId="4" fontId="5" fillId="0" borderId="33" xfId="61" applyNumberFormat="1" applyFont="1" applyBorder="1" applyAlignment="1" applyProtection="1">
      <alignment horizontal="right" shrinkToFit="1"/>
      <protection/>
    </xf>
    <xf numFmtId="0" fontId="11" fillId="0" borderId="34" xfId="61" applyFont="1" applyBorder="1" applyAlignment="1" applyProtection="1">
      <alignment horizontal="center" vertical="center" shrinkToFit="1"/>
      <protection/>
    </xf>
    <xf numFmtId="0" fontId="17" fillId="0" borderId="35" xfId="61" applyFont="1" applyBorder="1" applyAlignment="1" applyProtection="1">
      <alignment horizontal="center"/>
      <protection/>
    </xf>
    <xf numFmtId="1" fontId="5" fillId="0" borderId="36" xfId="61" applyNumberFormat="1" applyFont="1" applyBorder="1" applyAlignment="1" applyProtection="1">
      <alignment horizontal="right" shrinkToFit="1"/>
      <protection/>
    </xf>
    <xf numFmtId="180" fontId="5" fillId="0" borderId="36" xfId="61" applyNumberFormat="1" applyFont="1" applyBorder="1" applyAlignment="1" applyProtection="1">
      <alignment horizontal="right" shrinkToFit="1"/>
      <protection/>
    </xf>
    <xf numFmtId="4" fontId="5" fillId="0" borderId="36" xfId="61" applyNumberFormat="1" applyFont="1" applyBorder="1" applyAlignment="1" applyProtection="1">
      <alignment horizontal="right" shrinkToFit="1"/>
      <protection/>
    </xf>
    <xf numFmtId="0" fontId="11" fillId="0" borderId="0" xfId="61" applyFont="1" applyBorder="1" applyAlignment="1" applyProtection="1">
      <alignment horizontal="center" vertical="center" shrinkToFit="1"/>
      <protection/>
    </xf>
    <xf numFmtId="0" fontId="17" fillId="0" borderId="0" xfId="61" applyFont="1" applyBorder="1" applyAlignment="1" applyProtection="1">
      <alignment horizontal="center"/>
      <protection/>
    </xf>
    <xf numFmtId="1" fontId="5" fillId="0" borderId="0" xfId="61" applyNumberFormat="1" applyFont="1" applyBorder="1" applyAlignment="1" applyProtection="1">
      <alignment horizontal="right" shrinkToFit="1"/>
      <protection/>
    </xf>
    <xf numFmtId="180" fontId="5" fillId="0" borderId="0" xfId="61" applyNumberFormat="1" applyFont="1" applyBorder="1" applyAlignment="1" applyProtection="1">
      <alignment horizontal="right" shrinkToFit="1"/>
      <protection/>
    </xf>
    <xf numFmtId="4" fontId="5" fillId="0" borderId="0" xfId="61" applyNumberFormat="1" applyFont="1" applyBorder="1" applyAlignment="1" applyProtection="1">
      <alignment horizontal="right" shrinkToFit="1"/>
      <protection/>
    </xf>
    <xf numFmtId="0" fontId="5" fillId="0" borderId="0" xfId="61" applyFont="1" applyBorder="1" applyAlignment="1" applyProtection="1">
      <alignment horizontal="center"/>
      <protection/>
    </xf>
    <xf numFmtId="3" fontId="6" fillId="0" borderId="0" xfId="61" applyNumberFormat="1" applyFont="1" applyBorder="1" applyAlignment="1" applyProtection="1">
      <alignment shrinkToFit="1"/>
      <protection/>
    </xf>
    <xf numFmtId="4" fontId="19" fillId="0" borderId="0" xfId="61" applyNumberFormat="1" applyFont="1" applyBorder="1" applyAlignment="1" applyProtection="1">
      <alignment shrinkToFit="1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180" fontId="3" fillId="0" borderId="0" xfId="46" applyNumberFormat="1" applyFont="1" applyBorder="1" applyAlignment="1" applyProtection="1">
      <alignment horizontal="center"/>
      <protection/>
    </xf>
    <xf numFmtId="0" fontId="7" fillId="0" borderId="0" xfId="61" applyFont="1" applyBorder="1" applyAlignment="1" applyProtection="1">
      <alignment/>
      <protection/>
    </xf>
    <xf numFmtId="3" fontId="3" fillId="0" borderId="0" xfId="68" applyNumberFormat="1" applyFont="1" applyAlignment="1" applyProtection="1">
      <alignment horizontal="center"/>
      <protection/>
    </xf>
    <xf numFmtId="180" fontId="20" fillId="0" borderId="0" xfId="46" applyNumberFormat="1" applyFont="1" applyBorder="1" applyAlignment="1" applyProtection="1">
      <alignment horizontal="center"/>
      <protection/>
    </xf>
    <xf numFmtId="3" fontId="3" fillId="0" borderId="0" xfId="67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61" applyFont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0" xfId="0" applyNumberFormat="1" applyFont="1" applyBorder="1" applyAlignment="1" applyProtection="1">
      <alignment horizontal="right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3" fontId="3" fillId="0" borderId="0" xfId="61" applyNumberFormat="1" applyFont="1" applyAlignment="1" applyProtection="1">
      <alignment horizontal="center"/>
      <protection/>
    </xf>
    <xf numFmtId="4" fontId="5" fillId="0" borderId="37" xfId="61" applyNumberFormat="1" applyFont="1" applyBorder="1" applyAlignment="1" applyProtection="1">
      <alignment horizontal="right" shrinkToFit="1"/>
      <protection/>
    </xf>
    <xf numFmtId="0" fontId="17" fillId="24" borderId="16" xfId="0" applyFont="1" applyFill="1" applyBorder="1" applyAlignment="1" applyProtection="1">
      <alignment/>
      <protection/>
    </xf>
    <xf numFmtId="0" fontId="17" fillId="24" borderId="38" xfId="0" applyFont="1" applyFill="1" applyBorder="1" applyAlignment="1" applyProtection="1">
      <alignment shrinkToFit="1"/>
      <protection/>
    </xf>
    <xf numFmtId="0" fontId="3" fillId="24" borderId="39" xfId="0" applyFont="1" applyFill="1" applyBorder="1" applyAlignment="1" applyProtection="1">
      <alignment/>
      <protection/>
    </xf>
    <xf numFmtId="4" fontId="5" fillId="0" borderId="40" xfId="61" applyNumberFormat="1" applyFont="1" applyBorder="1" applyAlignment="1" applyProtection="1">
      <alignment horizontal="right" shrinkToFit="1"/>
      <protection/>
    </xf>
    <xf numFmtId="0" fontId="17" fillId="24" borderId="41" xfId="0" applyFont="1" applyFill="1" applyBorder="1" applyAlignment="1" applyProtection="1">
      <alignment/>
      <protection/>
    </xf>
    <xf numFmtId="0" fontId="17" fillId="24" borderId="30" xfId="0" applyFont="1" applyFill="1" applyBorder="1" applyAlignment="1" applyProtection="1">
      <alignment shrinkToFit="1"/>
      <protection/>
    </xf>
    <xf numFmtId="4" fontId="5" fillId="0" borderId="42" xfId="61" applyNumberFormat="1" applyFont="1" applyBorder="1" applyAlignment="1" applyProtection="1">
      <alignment horizontal="right" shrinkToFit="1"/>
      <protection/>
    </xf>
    <xf numFmtId="4" fontId="5" fillId="0" borderId="43" xfId="61" applyNumberFormat="1" applyFont="1" applyBorder="1" applyAlignment="1" applyProtection="1">
      <alignment horizontal="right" shrinkToFit="1"/>
      <protection/>
    </xf>
    <xf numFmtId="0" fontId="12" fillId="0" borderId="44" xfId="61" applyFont="1" applyBorder="1" applyAlignment="1" applyProtection="1">
      <alignment horizontal="center" vertical="top" shrinkToFit="1"/>
      <protection/>
    </xf>
    <xf numFmtId="0" fontId="17" fillId="0" borderId="45" xfId="61" applyFont="1" applyBorder="1" applyAlignment="1" applyProtection="1">
      <alignment horizontal="center" shrinkToFit="1"/>
      <protection/>
    </xf>
    <xf numFmtId="0" fontId="17" fillId="0" borderId="46" xfId="61" applyFont="1" applyBorder="1" applyAlignment="1" applyProtection="1">
      <alignment shrinkToFit="1"/>
      <protection/>
    </xf>
    <xf numFmtId="4" fontId="15" fillId="0" borderId="0" xfId="61" applyNumberFormat="1" applyFont="1" applyFill="1" applyBorder="1" applyAlignment="1" applyProtection="1">
      <alignment horizontal="right" vertical="center" shrinkToFit="1"/>
      <protection/>
    </xf>
    <xf numFmtId="0" fontId="12" fillId="0" borderId="0" xfId="61" applyFont="1" applyBorder="1" applyAlignment="1" applyProtection="1">
      <alignment horizontal="center" vertical="top" shrinkToFit="1"/>
      <protection/>
    </xf>
    <xf numFmtId="0" fontId="17" fillId="0" borderId="0" xfId="61" applyFont="1" applyBorder="1" applyAlignment="1" applyProtection="1">
      <alignment horizontal="center" shrinkToFit="1"/>
      <protection/>
    </xf>
    <xf numFmtId="0" fontId="17" fillId="0" borderId="0" xfId="61" applyFont="1" applyBorder="1" applyAlignment="1" applyProtection="1">
      <alignment shrinkToFit="1"/>
      <protection/>
    </xf>
    <xf numFmtId="4" fontId="15" fillId="0" borderId="0" xfId="61" applyNumberFormat="1" applyFont="1" applyBorder="1" applyAlignment="1" applyProtection="1">
      <alignment horizontal="right" vertical="center" shrinkToFit="1"/>
      <protection/>
    </xf>
    <xf numFmtId="176" fontId="3" fillId="0" borderId="0" xfId="65" applyFont="1" applyAlignment="1" applyProtection="1">
      <alignment horizontal="center" vertical="center"/>
      <protection/>
    </xf>
    <xf numFmtId="3" fontId="14" fillId="0" borderId="0" xfId="61" applyNumberFormat="1" applyFont="1" applyAlignment="1" applyProtection="1">
      <alignment horizontal="center"/>
      <protection/>
    </xf>
    <xf numFmtId="0" fontId="7" fillId="0" borderId="0" xfId="61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/>
    </xf>
    <xf numFmtId="0" fontId="3" fillId="0" borderId="0" xfId="61" applyFont="1" applyBorder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0" fillId="0" borderId="47" xfId="61" applyFont="1" applyBorder="1" applyAlignment="1" applyProtection="1">
      <alignment horizontal="center"/>
      <protection/>
    </xf>
    <xf numFmtId="0" fontId="10" fillId="0" borderId="48" xfId="61" applyFont="1" applyBorder="1" applyAlignment="1" applyProtection="1">
      <alignment horizontal="center"/>
      <protection/>
    </xf>
    <xf numFmtId="0" fontId="10" fillId="0" borderId="49" xfId="61" applyFont="1" applyBorder="1" applyAlignment="1" applyProtection="1">
      <alignment horizontal="center"/>
      <protection/>
    </xf>
    <xf numFmtId="0" fontId="10" fillId="0" borderId="50" xfId="61" applyFont="1" applyBorder="1" applyAlignment="1" applyProtection="1">
      <alignment horizontal="center"/>
      <protection/>
    </xf>
    <xf numFmtId="0" fontId="3" fillId="0" borderId="0" xfId="69" applyFont="1" applyAlignment="1" applyProtection="1">
      <alignment/>
      <protection/>
    </xf>
    <xf numFmtId="0" fontId="3" fillId="0" borderId="47" xfId="61" applyFont="1" applyBorder="1" applyAlignment="1" applyProtection="1">
      <alignment horizontal="center"/>
      <protection/>
    </xf>
    <xf numFmtId="0" fontId="3" fillId="0" borderId="51" xfId="61" applyFont="1" applyBorder="1" applyAlignment="1" applyProtection="1">
      <alignment horizontal="center"/>
      <protection/>
    </xf>
    <xf numFmtId="0" fontId="0" fillId="0" borderId="0" xfId="69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49" xfId="61" applyFont="1" applyBorder="1" applyAlignment="1" applyProtection="1">
      <alignment horizontal="center"/>
      <protection/>
    </xf>
    <xf numFmtId="0" fontId="3" fillId="0" borderId="52" xfId="61" applyFont="1" applyBorder="1" applyAlignment="1" applyProtection="1">
      <alignment horizontal="center"/>
      <protection/>
    </xf>
    <xf numFmtId="0" fontId="4" fillId="0" borderId="0" xfId="61" applyFont="1" applyAlignment="1" applyProtection="1">
      <alignment horizontal="left"/>
      <protection/>
    </xf>
    <xf numFmtId="0" fontId="3" fillId="0" borderId="0" xfId="69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4" fontId="22" fillId="0" borderId="0" xfId="0" applyNumberFormat="1" applyFont="1" applyFill="1" applyBorder="1" applyAlignment="1" applyProtection="1">
      <alignment/>
      <protection/>
    </xf>
    <xf numFmtId="3" fontId="0" fillId="0" borderId="0" xfId="61" applyNumberFormat="1" applyFont="1" applyFill="1" applyBorder="1" applyAlignment="1" applyProtection="1">
      <alignment/>
      <protection/>
    </xf>
    <xf numFmtId="0" fontId="22" fillId="13" borderId="24" xfId="0" applyFont="1" applyFill="1" applyBorder="1" applyAlignment="1" applyProtection="1">
      <alignment horizontal="center" vertical="center"/>
      <protection/>
    </xf>
    <xf numFmtId="0" fontId="21" fillId="13" borderId="24" xfId="0" applyFont="1" applyFill="1" applyBorder="1" applyAlignment="1" applyProtection="1">
      <alignment horizontal="center" vertical="center"/>
      <protection/>
    </xf>
    <xf numFmtId="4" fontId="22" fillId="13" borderId="24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0" xfId="61" applyFont="1" applyAlignment="1" applyProtection="1">
      <alignment/>
      <protection/>
    </xf>
    <xf numFmtId="0" fontId="16" fillId="24" borderId="38" xfId="0" applyNumberFormat="1" applyFont="1" applyFill="1" applyBorder="1" applyAlignment="1" applyProtection="1">
      <alignment horizontal="right" shrinkToFit="1"/>
      <protection/>
    </xf>
    <xf numFmtId="0" fontId="3" fillId="0" borderId="38" xfId="0" applyNumberFormat="1" applyFont="1" applyBorder="1" applyAlignment="1" applyProtection="1">
      <alignment horizontal="right" shrinkToFit="1"/>
      <protection/>
    </xf>
    <xf numFmtId="1" fontId="23" fillId="0" borderId="38" xfId="61" applyNumberFormat="1" applyFont="1" applyBorder="1" applyAlignment="1" applyProtection="1">
      <alignment horizontal="right" shrinkToFit="1"/>
      <protection/>
    </xf>
    <xf numFmtId="14" fontId="23" fillId="0" borderId="38" xfId="61" applyNumberFormat="1" applyFont="1" applyBorder="1" applyAlignment="1" applyProtection="1">
      <alignment horizontal="right" shrinkToFit="1"/>
      <protection/>
    </xf>
    <xf numFmtId="4" fontId="17" fillId="0" borderId="38" xfId="61" applyNumberFormat="1" applyFont="1" applyBorder="1" applyAlignment="1" applyProtection="1">
      <alignment horizontal="right" shrinkToFit="1"/>
      <protection/>
    </xf>
    <xf numFmtId="0" fontId="17" fillId="24" borderId="28" xfId="0" applyNumberFormat="1" applyFont="1" applyFill="1" applyBorder="1" applyAlignment="1" applyProtection="1">
      <alignment horizontal="right" shrinkToFit="1"/>
      <protection/>
    </xf>
    <xf numFmtId="0" fontId="17" fillId="0" borderId="30" xfId="0" applyNumberFormat="1" applyFont="1" applyBorder="1" applyAlignment="1" applyProtection="1">
      <alignment horizontal="right" shrinkToFit="1"/>
      <protection/>
    </xf>
    <xf numFmtId="1" fontId="23" fillId="0" borderId="30" xfId="61" applyNumberFormat="1" applyFont="1" applyBorder="1" applyAlignment="1" applyProtection="1">
      <alignment horizontal="right" shrinkToFit="1"/>
      <protection/>
    </xf>
    <xf numFmtId="14" fontId="23" fillId="0" borderId="30" xfId="61" applyNumberFormat="1" applyFont="1" applyBorder="1" applyAlignment="1" applyProtection="1">
      <alignment horizontal="right" shrinkToFit="1"/>
      <protection/>
    </xf>
    <xf numFmtId="4" fontId="17" fillId="0" borderId="30" xfId="61" applyNumberFormat="1" applyFont="1" applyBorder="1" applyAlignment="1" applyProtection="1">
      <alignment horizontal="right" shrinkToFit="1"/>
      <protection/>
    </xf>
    <xf numFmtId="0" fontId="3" fillId="24" borderId="53" xfId="0" applyFont="1" applyFill="1" applyBorder="1" applyAlignment="1" applyProtection="1">
      <alignment shrinkToFit="1"/>
      <protection/>
    </xf>
    <xf numFmtId="0" fontId="3" fillId="0" borderId="39" xfId="0" applyNumberFormat="1" applyFont="1" applyBorder="1" applyAlignment="1" applyProtection="1">
      <alignment horizontal="right" shrinkToFit="1"/>
      <protection/>
    </xf>
    <xf numFmtId="0" fontId="17" fillId="24" borderId="30" xfId="0" applyNumberFormat="1" applyFont="1" applyFill="1" applyBorder="1" applyAlignment="1" applyProtection="1">
      <alignment horizontal="right" shrinkToFit="1"/>
      <protection/>
    </xf>
    <xf numFmtId="182" fontId="17" fillId="0" borderId="46" xfId="61" applyNumberFormat="1" applyFont="1" applyBorder="1" applyAlignment="1" applyProtection="1">
      <alignment shrinkToFit="1"/>
      <protection/>
    </xf>
    <xf numFmtId="1" fontId="17" fillId="0" borderId="46" xfId="61" applyNumberFormat="1" applyFont="1" applyBorder="1" applyAlignment="1" applyProtection="1">
      <alignment horizontal="right" shrinkToFit="1"/>
      <protection/>
    </xf>
    <xf numFmtId="180" fontId="17" fillId="0" borderId="46" xfId="61" applyNumberFormat="1" applyFont="1" applyBorder="1" applyAlignment="1" applyProtection="1">
      <alignment horizontal="right" shrinkToFit="1"/>
      <protection/>
    </xf>
    <xf numFmtId="4" fontId="17" fillId="0" borderId="36" xfId="61" applyNumberFormat="1" applyFont="1" applyBorder="1" applyAlignment="1" applyProtection="1">
      <alignment horizontal="right" shrinkToFit="1"/>
      <protection/>
    </xf>
    <xf numFmtId="4" fontId="17" fillId="0" borderId="46" xfId="61" applyNumberFormat="1" applyFont="1" applyBorder="1" applyAlignment="1" applyProtection="1">
      <alignment horizontal="right" shrinkToFit="1"/>
      <protection/>
    </xf>
    <xf numFmtId="182" fontId="17" fillId="0" borderId="0" xfId="61" applyNumberFormat="1" applyFont="1" applyBorder="1" applyAlignment="1" applyProtection="1">
      <alignment shrinkToFit="1"/>
      <protection/>
    </xf>
    <xf numFmtId="1" fontId="17" fillId="0" borderId="0" xfId="61" applyNumberFormat="1" applyFont="1" applyBorder="1" applyAlignment="1" applyProtection="1">
      <alignment horizontal="right" shrinkToFit="1"/>
      <protection/>
    </xf>
    <xf numFmtId="180" fontId="17" fillId="0" borderId="0" xfId="61" applyNumberFormat="1" applyFont="1" applyBorder="1" applyAlignment="1" applyProtection="1">
      <alignment horizontal="right" shrinkToFit="1"/>
      <protection/>
    </xf>
    <xf numFmtId="4" fontId="17" fillId="0" borderId="0" xfId="61" applyNumberFormat="1" applyFont="1" applyBorder="1" applyAlignment="1" applyProtection="1">
      <alignment horizontal="right" shrinkToFit="1"/>
      <protection/>
    </xf>
    <xf numFmtId="3" fontId="17" fillId="0" borderId="0" xfId="61" applyNumberFormat="1" applyFont="1" applyBorder="1" applyAlignment="1" applyProtection="1">
      <alignment horizontal="right" shrinkToFit="1"/>
      <protection/>
    </xf>
    <xf numFmtId="4" fontId="24" fillId="0" borderId="0" xfId="61" applyNumberFormat="1" applyFont="1" applyBorder="1" applyAlignment="1" applyProtection="1">
      <alignment shrinkToFit="1"/>
      <protection/>
    </xf>
    <xf numFmtId="180" fontId="10" fillId="0" borderId="0" xfId="61" applyNumberFormat="1" applyFont="1" applyAlignment="1" applyProtection="1">
      <alignment horizontal="right"/>
      <protection/>
    </xf>
    <xf numFmtId="2" fontId="10" fillId="0" borderId="54" xfId="61" applyNumberFormat="1" applyFont="1" applyBorder="1" applyAlignment="1" applyProtection="1">
      <alignment horizontal="center"/>
      <protection/>
    </xf>
    <xf numFmtId="2" fontId="10" fillId="0" borderId="55" xfId="61" applyNumberFormat="1" applyFont="1" applyBorder="1" applyAlignment="1" applyProtection="1">
      <alignment horizontal="center"/>
      <protection/>
    </xf>
    <xf numFmtId="2" fontId="10" fillId="0" borderId="47" xfId="61" applyNumberFormat="1" applyFont="1" applyBorder="1" applyAlignment="1" applyProtection="1">
      <alignment horizontal="center"/>
      <protection/>
    </xf>
    <xf numFmtId="2" fontId="10" fillId="0" borderId="51" xfId="61" applyNumberFormat="1" applyFont="1" applyBorder="1" applyAlignment="1" applyProtection="1">
      <alignment horizontal="center"/>
      <protection/>
    </xf>
    <xf numFmtId="2" fontId="10" fillId="0" borderId="48" xfId="61" applyNumberFormat="1" applyFont="1" applyBorder="1" applyAlignment="1" applyProtection="1">
      <alignment horizontal="center"/>
      <protection/>
    </xf>
    <xf numFmtId="2" fontId="10" fillId="0" borderId="56" xfId="61" applyNumberFormat="1" applyFont="1" applyBorder="1" applyAlignment="1" applyProtection="1">
      <alignment horizontal="center"/>
      <protection/>
    </xf>
    <xf numFmtId="2" fontId="10" fillId="0" borderId="0" xfId="61" applyNumberFormat="1" applyFont="1" applyBorder="1" applyAlignment="1" applyProtection="1">
      <alignment horizontal="center"/>
      <protection/>
    </xf>
    <xf numFmtId="2" fontId="10" fillId="0" borderId="49" xfId="61" applyNumberFormat="1" applyFont="1" applyBorder="1" applyAlignment="1" applyProtection="1">
      <alignment horizontal="center"/>
      <protection/>
    </xf>
    <xf numFmtId="2" fontId="10" fillId="0" borderId="52" xfId="61" applyNumberFormat="1" applyFont="1" applyBorder="1" applyAlignment="1" applyProtection="1">
      <alignment horizontal="center"/>
      <protection/>
    </xf>
    <xf numFmtId="2" fontId="10" fillId="0" borderId="50" xfId="61" applyNumberFormat="1" applyFont="1" applyBorder="1" applyAlignment="1" applyProtection="1">
      <alignment horizontal="center"/>
      <protection/>
    </xf>
    <xf numFmtId="180" fontId="3" fillId="0" borderId="51" xfId="61" applyNumberFormat="1" applyFont="1" applyBorder="1" applyAlignment="1" applyProtection="1">
      <alignment horizontal="right"/>
      <protection/>
    </xf>
    <xf numFmtId="0" fontId="3" fillId="0" borderId="48" xfId="61" applyFont="1" applyBorder="1" applyAlignment="1" applyProtection="1">
      <alignment horizontal="center"/>
      <protection/>
    </xf>
    <xf numFmtId="180" fontId="3" fillId="0" borderId="52" xfId="61" applyNumberFormat="1" applyFont="1" applyBorder="1" applyAlignment="1" applyProtection="1">
      <alignment horizontal="right"/>
      <protection/>
    </xf>
    <xf numFmtId="0" fontId="3" fillId="0" borderId="50" xfId="61" applyFont="1" applyBorder="1" applyAlignment="1" applyProtection="1">
      <alignment horizontal="center"/>
      <protection/>
    </xf>
    <xf numFmtId="49" fontId="4" fillId="0" borderId="0" xfId="61" applyNumberFormat="1" applyFont="1" applyAlignment="1" applyProtection="1">
      <alignment/>
      <protection/>
    </xf>
    <xf numFmtId="3" fontId="4" fillId="0" borderId="0" xfId="61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46" applyFont="1" applyAlignment="1" applyProtection="1">
      <alignment horizontal="left"/>
      <protection/>
    </xf>
    <xf numFmtId="0" fontId="0" fillId="0" borderId="0" xfId="66" applyFont="1" applyAlignment="1" applyProtection="1">
      <alignment/>
      <protection/>
    </xf>
    <xf numFmtId="180" fontId="4" fillId="0" borderId="0" xfId="61" applyNumberFormat="1" applyFont="1" applyAlignment="1" applyProtection="1">
      <alignment horizontal="right"/>
      <protection/>
    </xf>
    <xf numFmtId="49" fontId="14" fillId="0" borderId="0" xfId="61" applyNumberFormat="1" applyFont="1" applyAlignment="1" applyProtection="1">
      <alignment/>
      <protection/>
    </xf>
    <xf numFmtId="180" fontId="22" fillId="13" borderId="24" xfId="61" applyNumberFormat="1" applyFont="1" applyFill="1" applyBorder="1" applyAlignment="1" applyProtection="1">
      <alignment horizontal="center" vertical="center"/>
      <protection/>
    </xf>
    <xf numFmtId="3" fontId="21" fillId="13" borderId="24" xfId="0" applyNumberFormat="1" applyFont="1" applyFill="1" applyBorder="1" applyAlignment="1" applyProtection="1">
      <alignment horizontal="center"/>
      <protection/>
    </xf>
    <xf numFmtId="0" fontId="21" fillId="13" borderId="24" xfId="0" applyFont="1" applyFill="1" applyBorder="1" applyAlignment="1" applyProtection="1">
      <alignment horizontal="center"/>
      <protection/>
    </xf>
    <xf numFmtId="49" fontId="7" fillId="0" borderId="0" xfId="61" applyNumberFormat="1" applyFont="1" applyAlignment="1" applyProtection="1">
      <alignment/>
      <protection/>
    </xf>
    <xf numFmtId="4" fontId="22" fillId="13" borderId="24" xfId="61" applyNumberFormat="1" applyFont="1" applyFill="1" applyBorder="1" applyAlignment="1" applyProtection="1">
      <alignment horizontal="right" shrinkToFit="1"/>
      <protection/>
    </xf>
    <xf numFmtId="4" fontId="22" fillId="13" borderId="24" xfId="61" applyNumberFormat="1" applyFont="1" applyFill="1" applyBorder="1" applyAlignment="1" applyProtection="1">
      <alignment shrinkToFit="1"/>
      <protection/>
    </xf>
    <xf numFmtId="180" fontId="14" fillId="0" borderId="0" xfId="61" applyNumberFormat="1" applyFont="1" applyAlignment="1" applyProtection="1">
      <alignment horizontal="right"/>
      <protection/>
    </xf>
    <xf numFmtId="3" fontId="14" fillId="0" borderId="0" xfId="61" applyNumberFormat="1" applyFont="1" applyAlignment="1" applyProtection="1">
      <alignment/>
      <protection/>
    </xf>
    <xf numFmtId="4" fontId="17" fillId="0" borderId="57" xfId="61" applyNumberFormat="1" applyFont="1" applyBorder="1" applyAlignment="1" applyProtection="1">
      <alignment horizontal="right" shrinkToFit="1"/>
      <protection/>
    </xf>
    <xf numFmtId="4" fontId="12" fillId="0" borderId="53" xfId="61" applyNumberFormat="1" applyFont="1" applyFill="1" applyBorder="1" applyAlignment="1" applyProtection="1">
      <alignment shrinkToFit="1"/>
      <protection/>
    </xf>
    <xf numFmtId="4" fontId="17" fillId="0" borderId="58" xfId="61" applyNumberFormat="1" applyFont="1" applyBorder="1" applyAlignment="1" applyProtection="1">
      <alignment horizontal="right" shrinkToFit="1"/>
      <protection/>
    </xf>
    <xf numFmtId="4" fontId="17" fillId="0" borderId="59" xfId="61" applyNumberFormat="1" applyFont="1" applyBorder="1" applyAlignment="1" applyProtection="1">
      <alignment horizontal="right" shrinkToFit="1"/>
      <protection/>
    </xf>
    <xf numFmtId="4" fontId="17" fillId="0" borderId="60" xfId="61" applyNumberFormat="1" applyFont="1" applyBorder="1" applyAlignment="1" applyProtection="1">
      <alignment horizontal="right" shrinkToFit="1"/>
      <protection/>
    </xf>
    <xf numFmtId="4" fontId="17" fillId="0" borderId="43" xfId="61" applyNumberFormat="1" applyFont="1" applyBorder="1" applyAlignment="1" applyProtection="1">
      <alignment horizontal="right" shrinkToFit="1"/>
      <protection/>
    </xf>
    <xf numFmtId="2" fontId="10" fillId="0" borderId="61" xfId="61" applyNumberFormat="1" applyFont="1" applyBorder="1" applyAlignment="1" applyProtection="1">
      <alignment horizontal="center"/>
      <protection/>
    </xf>
    <xf numFmtId="0" fontId="3" fillId="0" borderId="51" xfId="61" applyFont="1" applyBorder="1" applyAlignment="1" applyProtection="1">
      <alignment/>
      <protection/>
    </xf>
    <xf numFmtId="0" fontId="3" fillId="0" borderId="48" xfId="61" applyFont="1" applyBorder="1" applyAlignment="1" applyProtection="1">
      <alignment/>
      <protection/>
    </xf>
    <xf numFmtId="0" fontId="3" fillId="0" borderId="52" xfId="61" applyFont="1" applyBorder="1" applyAlignment="1" applyProtection="1">
      <alignment/>
      <protection/>
    </xf>
    <xf numFmtId="0" fontId="3" fillId="0" borderId="50" xfId="61" applyFont="1" applyBorder="1" applyAlignment="1" applyProtection="1">
      <alignment/>
      <protection/>
    </xf>
    <xf numFmtId="4" fontId="22" fillId="13" borderId="24" xfId="0" applyNumberFormat="1" applyFont="1" applyFill="1" applyBorder="1" applyAlignment="1" applyProtection="1">
      <alignment shrinkToFit="1"/>
      <protection/>
    </xf>
  </cellXfs>
  <cellStyles count="56">
    <cellStyle name="Normal" xfId="0"/>
    <cellStyle name="40% - Accent1" xfId="15"/>
    <cellStyle name="Comma" xfId="16"/>
    <cellStyle name="Currency" xfId="17"/>
    <cellStyle name="Comma [0]" xfId="18"/>
    <cellStyle name="Percent" xfId="19"/>
    <cellStyle name="Currency [0]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Normal_F NED CENTR ORD BOLI CRONICE 2003" xfId="61"/>
    <cellStyle name="Accent6" xfId="62"/>
    <cellStyle name="40% - Accent6" xfId="63"/>
    <cellStyle name="60% - Accent6" xfId="64"/>
    <cellStyle name="Comma_plati in 29_06_2011" xfId="65"/>
    <cellStyle name="Normal 2 2" xfId="66"/>
    <cellStyle name="Normal_F NED CENTR ORD BOLI CRONICE 2003 10" xfId="67"/>
    <cellStyle name="Normal_F NED CENTR ORD BOLI CRONICE 2003 2" xfId="68"/>
    <cellStyle name="Normal_plati in 29_06_201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3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8515625" style="9" customWidth="1"/>
    <col min="2" max="2" width="29.7109375" style="9" customWidth="1"/>
    <col min="3" max="3" width="16.8515625" style="9" customWidth="1"/>
    <col min="4" max="4" width="8.7109375" style="9" customWidth="1"/>
    <col min="5" max="5" width="10.57421875" style="10" customWidth="1"/>
    <col min="6" max="6" width="10.421875" style="11" customWidth="1"/>
    <col min="7" max="7" width="9.8515625" style="11" customWidth="1"/>
    <col min="8" max="8" width="10.57421875" style="11" customWidth="1"/>
    <col min="9" max="9" width="8.00390625" style="11" customWidth="1"/>
    <col min="10" max="10" width="9.7109375" style="11" customWidth="1"/>
    <col min="11" max="11" width="9.140625" style="9" customWidth="1"/>
    <col min="12" max="12" width="13.57421875" style="12" hidden="1" customWidth="1"/>
    <col min="13" max="13" width="9.140625" style="9" customWidth="1"/>
    <col min="14" max="14" width="3.7109375" style="9" hidden="1" customWidth="1"/>
    <col min="15" max="15" width="30.28125" style="9" hidden="1" customWidth="1"/>
    <col min="16" max="16" width="9.57421875" style="9" hidden="1" customWidth="1"/>
    <col min="17" max="17" width="9.8515625" style="9" hidden="1" customWidth="1"/>
    <col min="18" max="18" width="22.8515625" style="9" hidden="1" customWidth="1"/>
    <col min="19" max="19" width="10.8515625" style="9" hidden="1" customWidth="1"/>
    <col min="20" max="20" width="7.140625" style="13" hidden="1" customWidth="1"/>
    <col min="21" max="21" width="10.140625" style="14" hidden="1" customWidth="1"/>
    <col min="22" max="22" width="9.00390625" style="11" hidden="1" customWidth="1"/>
    <col min="23" max="23" width="11.7109375" style="11" hidden="1" customWidth="1"/>
    <col min="24" max="24" width="8.8515625" style="9" hidden="1" customWidth="1"/>
    <col min="25" max="25" width="7.28125" style="9" hidden="1" customWidth="1"/>
    <col min="26" max="26" width="9.57421875" style="9" hidden="1" customWidth="1"/>
    <col min="27" max="16384" width="9.140625" style="9" customWidth="1"/>
  </cols>
  <sheetData>
    <row r="1" spans="1:26" s="1" customFormat="1" ht="12.75">
      <c r="A1" s="15" t="s">
        <v>0</v>
      </c>
      <c r="B1" s="9"/>
      <c r="C1" s="9"/>
      <c r="E1" s="16"/>
      <c r="F1" s="17"/>
      <c r="G1" s="17"/>
      <c r="H1" s="17"/>
      <c r="I1" s="17"/>
      <c r="J1" s="17"/>
      <c r="L1" s="50"/>
      <c r="N1" s="51" t="s">
        <v>0</v>
      </c>
      <c r="O1" s="2"/>
      <c r="P1" s="2"/>
      <c r="Q1" s="2"/>
      <c r="R1" s="2"/>
      <c r="S1" s="2"/>
      <c r="T1" s="77"/>
      <c r="U1" s="78"/>
      <c r="V1" s="21"/>
      <c r="W1" s="21"/>
      <c r="X1" s="2"/>
      <c r="Y1" s="2"/>
      <c r="Z1" s="2"/>
    </row>
    <row r="2" spans="1:26" ht="12.75" customHeight="1">
      <c r="A2" s="18" t="s">
        <v>1</v>
      </c>
      <c r="B2" s="19"/>
      <c r="C2" s="19"/>
      <c r="D2" s="19"/>
      <c r="E2" s="19"/>
      <c r="F2" s="18"/>
      <c r="G2" s="19"/>
      <c r="H2" s="19"/>
      <c r="I2" s="19"/>
      <c r="J2" s="19"/>
      <c r="N2" s="18" t="s">
        <v>2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.75">
      <c r="A3" s="18"/>
      <c r="B3" s="19"/>
      <c r="C3" s="19"/>
      <c r="D3" s="19"/>
      <c r="E3" s="19"/>
      <c r="F3" s="18"/>
      <c r="G3" s="19"/>
      <c r="H3" s="19"/>
      <c r="I3" s="19"/>
      <c r="J3" s="19"/>
      <c r="N3" s="52" t="s">
        <v>3</v>
      </c>
      <c r="O3" s="52"/>
      <c r="P3" s="52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5:26" s="2" customFormat="1" ht="11.25">
      <c r="E4" s="20"/>
      <c r="F4" s="21"/>
      <c r="G4" s="21"/>
      <c r="H4" s="21"/>
      <c r="I4" s="21"/>
      <c r="J4" s="21"/>
      <c r="L4" s="53"/>
      <c r="N4" s="54" t="s">
        <v>4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s="2" customFormat="1" ht="12.75" customHeight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L5" s="53"/>
      <c r="N5" s="55" t="s">
        <v>6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3" customFormat="1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56"/>
      <c r="L6" s="57"/>
      <c r="N6" s="58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5:26" s="2" customFormat="1" ht="12.75" customHeight="1">
      <c r="E7" s="20"/>
      <c r="F7" s="21"/>
      <c r="G7" s="21"/>
      <c r="H7" s="21"/>
      <c r="I7" s="21"/>
      <c r="J7" s="21"/>
      <c r="L7" s="53"/>
      <c r="T7" s="77"/>
      <c r="U7" s="78"/>
      <c r="V7" s="21"/>
      <c r="W7" s="21"/>
      <c r="Z7" s="103" t="s">
        <v>7</v>
      </c>
    </row>
    <row r="8" spans="1:26" ht="13.5" customHeight="1">
      <c r="A8" s="23" t="s">
        <v>8</v>
      </c>
      <c r="B8" s="24" t="s">
        <v>9</v>
      </c>
      <c r="C8" s="25" t="s">
        <v>10</v>
      </c>
      <c r="D8" s="26" t="s">
        <v>11</v>
      </c>
      <c r="E8" s="27"/>
      <c r="F8" s="28"/>
      <c r="G8" s="29" t="s">
        <v>12</v>
      </c>
      <c r="H8" s="29" t="s">
        <v>13</v>
      </c>
      <c r="I8" s="59" t="s">
        <v>14</v>
      </c>
      <c r="J8" s="60" t="s">
        <v>15</v>
      </c>
      <c r="L8" s="61" t="s">
        <v>16</v>
      </c>
      <c r="N8" s="62" t="s">
        <v>17</v>
      </c>
      <c r="O8" s="63" t="s">
        <v>18</v>
      </c>
      <c r="P8" s="63" t="s">
        <v>19</v>
      </c>
      <c r="Q8" s="63" t="s">
        <v>20</v>
      </c>
      <c r="R8" s="79" t="s">
        <v>21</v>
      </c>
      <c r="S8" s="80" t="s">
        <v>22</v>
      </c>
      <c r="T8" s="81" t="s">
        <v>11</v>
      </c>
      <c r="U8" s="81"/>
      <c r="V8" s="81"/>
      <c r="W8" s="82" t="s">
        <v>23</v>
      </c>
      <c r="X8" s="80" t="s">
        <v>24</v>
      </c>
      <c r="Y8" s="104" t="s">
        <v>25</v>
      </c>
      <c r="Z8" s="105" t="s">
        <v>15</v>
      </c>
    </row>
    <row r="9" spans="1:26" s="4" customFormat="1" ht="69" customHeight="1">
      <c r="A9" s="30"/>
      <c r="B9" s="31"/>
      <c r="C9" s="32"/>
      <c r="D9" s="31" t="s">
        <v>26</v>
      </c>
      <c r="E9" s="33" t="s">
        <v>27</v>
      </c>
      <c r="F9" s="31" t="s">
        <v>28</v>
      </c>
      <c r="G9" s="34"/>
      <c r="H9" s="34"/>
      <c r="I9" s="64"/>
      <c r="J9" s="65"/>
      <c r="L9" s="61"/>
      <c r="N9" s="66"/>
      <c r="O9" s="67"/>
      <c r="P9" s="67"/>
      <c r="Q9" s="67"/>
      <c r="R9" s="83"/>
      <c r="S9" s="84"/>
      <c r="T9" s="85" t="s">
        <v>26</v>
      </c>
      <c r="U9" s="86" t="s">
        <v>29</v>
      </c>
      <c r="V9" s="87" t="s">
        <v>28</v>
      </c>
      <c r="W9" s="88"/>
      <c r="X9" s="84"/>
      <c r="Y9" s="106"/>
      <c r="Z9" s="107"/>
    </row>
    <row r="10" spans="1:26" s="5" customFormat="1" ht="12.75">
      <c r="A10" s="35">
        <f aca="true" t="shared" si="0" ref="A10:A25">N10</f>
        <v>1</v>
      </c>
      <c r="B10" s="36" t="s">
        <v>30</v>
      </c>
      <c r="C10" s="37" t="s">
        <v>31</v>
      </c>
      <c r="D10" s="37">
        <v>304</v>
      </c>
      <c r="E10" s="38" t="s">
        <v>32</v>
      </c>
      <c r="F10" s="39">
        <v>258.72</v>
      </c>
      <c r="G10" s="40"/>
      <c r="H10" s="41"/>
      <c r="I10" s="39">
        <v>53.12</v>
      </c>
      <c r="J10" s="68">
        <f>F10-G10-H10-I10</f>
        <v>205.60000000000002</v>
      </c>
      <c r="L10" s="69">
        <v>205.6</v>
      </c>
      <c r="N10" s="70">
        <v>1</v>
      </c>
      <c r="O10" s="71" t="s">
        <v>30</v>
      </c>
      <c r="P10" s="72" t="s">
        <v>33</v>
      </c>
      <c r="Q10" s="72" t="s">
        <v>33</v>
      </c>
      <c r="R10" s="89" t="s">
        <v>34</v>
      </c>
      <c r="S10" s="90" t="s">
        <v>35</v>
      </c>
      <c r="T10" s="91">
        <f aca="true" t="shared" si="1" ref="T10:T25">D10</f>
        <v>304</v>
      </c>
      <c r="U10" s="92" t="str">
        <f aca="true" t="shared" si="2" ref="U10:U25">IF(E10=0,"0",E10)</f>
        <v>10 06 2016</v>
      </c>
      <c r="V10" s="93">
        <f aca="true" t="shared" si="3" ref="V10:V25">F10</f>
        <v>258.72</v>
      </c>
      <c r="W10" s="94">
        <f aca="true" t="shared" si="4" ref="W10:W25">V10-X10</f>
        <v>205.60000000000002</v>
      </c>
      <c r="X10" s="95">
        <f aca="true" t="shared" si="5" ref="X10:X25">I10</f>
        <v>53.12</v>
      </c>
      <c r="Y10" s="94">
        <f aca="true" t="shared" si="6" ref="Y10:Y25">G10+H10</f>
        <v>0</v>
      </c>
      <c r="Z10" s="108">
        <f aca="true" t="shared" si="7" ref="Z10:Z25">W10-Y10</f>
        <v>205.60000000000002</v>
      </c>
    </row>
    <row r="11" spans="1:26" s="5" customFormat="1" ht="12.75">
      <c r="A11" s="42">
        <f t="shared" si="0"/>
        <v>2</v>
      </c>
      <c r="B11" s="43" t="str">
        <f aca="true" t="shared" si="8" ref="B11:B25">O11</f>
        <v>SPITAL JUDETEAN BAIA MARE</v>
      </c>
      <c r="C11" s="44"/>
      <c r="D11" s="44">
        <v>306</v>
      </c>
      <c r="E11" s="45" t="s">
        <v>32</v>
      </c>
      <c r="F11" s="46">
        <v>50.58</v>
      </c>
      <c r="G11" s="47"/>
      <c r="H11" s="48"/>
      <c r="I11" s="47"/>
      <c r="J11" s="73">
        <f aca="true" t="shared" si="9" ref="J11:J25">F11-G11-H11-I11</f>
        <v>50.58</v>
      </c>
      <c r="L11" s="69">
        <f aca="true" t="shared" si="10" ref="L11:L25">F11</f>
        <v>50.58</v>
      </c>
      <c r="N11" s="74">
        <f>N10+1</f>
        <v>2</v>
      </c>
      <c r="O11" s="75" t="s">
        <v>30</v>
      </c>
      <c r="P11" s="76" t="s">
        <v>33</v>
      </c>
      <c r="Q11" s="76" t="s">
        <v>33</v>
      </c>
      <c r="R11" s="96" t="s">
        <v>34</v>
      </c>
      <c r="S11" s="97" t="s">
        <v>35</v>
      </c>
      <c r="T11" s="98">
        <f t="shared" si="1"/>
        <v>306</v>
      </c>
      <c r="U11" s="99" t="str">
        <f t="shared" si="2"/>
        <v>10 06 2016</v>
      </c>
      <c r="V11" s="100">
        <f t="shared" si="3"/>
        <v>50.58</v>
      </c>
      <c r="W11" s="101">
        <f t="shared" si="4"/>
        <v>50.58</v>
      </c>
      <c r="X11" s="102">
        <f t="shared" si="5"/>
        <v>0</v>
      </c>
      <c r="Y11" s="101">
        <f t="shared" si="6"/>
        <v>0</v>
      </c>
      <c r="Z11" s="109">
        <f t="shared" si="7"/>
        <v>50.58</v>
      </c>
    </row>
    <row r="12" spans="1:26" s="5" customFormat="1" ht="12.75">
      <c r="A12" s="42">
        <f t="shared" si="0"/>
        <v>3</v>
      </c>
      <c r="B12" s="43" t="str">
        <f t="shared" si="8"/>
        <v>SPITAL JUDETEAN BAIA MARE</v>
      </c>
      <c r="C12" s="44"/>
      <c r="D12" s="44">
        <v>303</v>
      </c>
      <c r="E12" s="45" t="s">
        <v>32</v>
      </c>
      <c r="F12" s="46">
        <v>153.53</v>
      </c>
      <c r="G12" s="47"/>
      <c r="H12" s="48"/>
      <c r="I12" s="47"/>
      <c r="J12" s="73">
        <f t="shared" si="9"/>
        <v>153.53</v>
      </c>
      <c r="L12" s="69">
        <f t="shared" si="10"/>
        <v>153.53</v>
      </c>
      <c r="N12" s="74">
        <f aca="true" t="shared" si="11" ref="N12:N75">N11+1</f>
        <v>3</v>
      </c>
      <c r="O12" s="75" t="s">
        <v>30</v>
      </c>
      <c r="P12" s="76" t="s">
        <v>33</v>
      </c>
      <c r="Q12" s="76" t="s">
        <v>33</v>
      </c>
      <c r="R12" s="96" t="s">
        <v>34</v>
      </c>
      <c r="S12" s="97" t="s">
        <v>35</v>
      </c>
      <c r="T12" s="98">
        <f t="shared" si="1"/>
        <v>303</v>
      </c>
      <c r="U12" s="99" t="str">
        <f t="shared" si="2"/>
        <v>10 06 2016</v>
      </c>
      <c r="V12" s="100">
        <f t="shared" si="3"/>
        <v>153.53</v>
      </c>
      <c r="W12" s="101">
        <f t="shared" si="4"/>
        <v>153.53</v>
      </c>
      <c r="X12" s="102">
        <f t="shared" si="5"/>
        <v>0</v>
      </c>
      <c r="Y12" s="101">
        <f t="shared" si="6"/>
        <v>0</v>
      </c>
      <c r="Z12" s="109">
        <f t="shared" si="7"/>
        <v>153.53</v>
      </c>
    </row>
    <row r="13" spans="1:26" s="5" customFormat="1" ht="12.75">
      <c r="A13" s="42">
        <f t="shared" si="0"/>
        <v>4</v>
      </c>
      <c r="B13" s="43" t="str">
        <f t="shared" si="8"/>
        <v>SPITAL JUDETEAN BAIA MARE</v>
      </c>
      <c r="C13" s="44"/>
      <c r="D13" s="44">
        <v>307</v>
      </c>
      <c r="E13" s="45" t="s">
        <v>32</v>
      </c>
      <c r="F13" s="46">
        <v>87.73</v>
      </c>
      <c r="G13" s="47"/>
      <c r="H13" s="48"/>
      <c r="I13" s="47"/>
      <c r="J13" s="73">
        <f t="shared" si="9"/>
        <v>87.73</v>
      </c>
      <c r="L13" s="69">
        <f t="shared" si="10"/>
        <v>87.73</v>
      </c>
      <c r="N13" s="74">
        <f t="shared" si="11"/>
        <v>4</v>
      </c>
      <c r="O13" s="75" t="s">
        <v>30</v>
      </c>
      <c r="P13" s="76" t="s">
        <v>33</v>
      </c>
      <c r="Q13" s="76" t="s">
        <v>33</v>
      </c>
      <c r="R13" s="96" t="s">
        <v>34</v>
      </c>
      <c r="S13" s="97" t="s">
        <v>35</v>
      </c>
      <c r="T13" s="98">
        <f t="shared" si="1"/>
        <v>307</v>
      </c>
      <c r="U13" s="99" t="str">
        <f t="shared" si="2"/>
        <v>10 06 2016</v>
      </c>
      <c r="V13" s="100">
        <f t="shared" si="3"/>
        <v>87.73</v>
      </c>
      <c r="W13" s="101">
        <f t="shared" si="4"/>
        <v>87.73</v>
      </c>
      <c r="X13" s="102">
        <f t="shared" si="5"/>
        <v>0</v>
      </c>
      <c r="Y13" s="101">
        <f t="shared" si="6"/>
        <v>0</v>
      </c>
      <c r="Z13" s="109">
        <f t="shared" si="7"/>
        <v>87.73</v>
      </c>
    </row>
    <row r="14" spans="1:26" s="5" customFormat="1" ht="12.75">
      <c r="A14" s="42">
        <f t="shared" si="0"/>
        <v>5</v>
      </c>
      <c r="B14" s="43" t="str">
        <f t="shared" si="8"/>
        <v>SPITAL JUDETEAN BAIA MARE</v>
      </c>
      <c r="C14" s="44"/>
      <c r="D14" s="44">
        <v>1851</v>
      </c>
      <c r="E14" s="45" t="s">
        <v>32</v>
      </c>
      <c r="F14" s="46">
        <v>93.72</v>
      </c>
      <c r="G14" s="47"/>
      <c r="H14" s="48"/>
      <c r="I14" s="47"/>
      <c r="J14" s="73">
        <f t="shared" si="9"/>
        <v>93.72</v>
      </c>
      <c r="L14" s="69">
        <f t="shared" si="10"/>
        <v>93.72</v>
      </c>
      <c r="N14" s="74">
        <f t="shared" si="11"/>
        <v>5</v>
      </c>
      <c r="O14" s="75" t="s">
        <v>30</v>
      </c>
      <c r="P14" s="76" t="s">
        <v>33</v>
      </c>
      <c r="Q14" s="76" t="s">
        <v>33</v>
      </c>
      <c r="R14" s="96" t="s">
        <v>34</v>
      </c>
      <c r="S14" s="97" t="s">
        <v>35</v>
      </c>
      <c r="T14" s="98">
        <f t="shared" si="1"/>
        <v>1851</v>
      </c>
      <c r="U14" s="99" t="str">
        <f t="shared" si="2"/>
        <v>10 06 2016</v>
      </c>
      <c r="V14" s="100">
        <f t="shared" si="3"/>
        <v>93.72</v>
      </c>
      <c r="W14" s="101">
        <f t="shared" si="4"/>
        <v>93.72</v>
      </c>
      <c r="X14" s="102">
        <f t="shared" si="5"/>
        <v>0</v>
      </c>
      <c r="Y14" s="101">
        <f t="shared" si="6"/>
        <v>0</v>
      </c>
      <c r="Z14" s="109">
        <f t="shared" si="7"/>
        <v>93.72</v>
      </c>
    </row>
    <row r="15" spans="1:26" s="5" customFormat="1" ht="12.75">
      <c r="A15" s="42">
        <f t="shared" si="0"/>
        <v>6</v>
      </c>
      <c r="B15" s="43" t="str">
        <f t="shared" si="8"/>
        <v>SPITAL JUDETEAN BAIA MARE</v>
      </c>
      <c r="C15" s="44"/>
      <c r="D15" s="44">
        <v>2140</v>
      </c>
      <c r="E15" s="45" t="s">
        <v>32</v>
      </c>
      <c r="F15" s="46">
        <v>83.02</v>
      </c>
      <c r="G15" s="47"/>
      <c r="H15" s="48"/>
      <c r="I15" s="47"/>
      <c r="J15" s="73">
        <f t="shared" si="9"/>
        <v>83.02</v>
      </c>
      <c r="L15" s="69">
        <f t="shared" si="10"/>
        <v>83.02</v>
      </c>
      <c r="N15" s="74">
        <f t="shared" si="11"/>
        <v>6</v>
      </c>
      <c r="O15" s="75" t="s">
        <v>30</v>
      </c>
      <c r="P15" s="76" t="s">
        <v>33</v>
      </c>
      <c r="Q15" s="76" t="s">
        <v>33</v>
      </c>
      <c r="R15" s="96" t="s">
        <v>34</v>
      </c>
      <c r="S15" s="97" t="s">
        <v>35</v>
      </c>
      <c r="T15" s="98">
        <f t="shared" si="1"/>
        <v>2140</v>
      </c>
      <c r="U15" s="99" t="str">
        <f t="shared" si="2"/>
        <v>10 06 2016</v>
      </c>
      <c r="V15" s="100">
        <f t="shared" si="3"/>
        <v>83.02</v>
      </c>
      <c r="W15" s="101">
        <f t="shared" si="4"/>
        <v>83.02</v>
      </c>
      <c r="X15" s="102">
        <f t="shared" si="5"/>
        <v>0</v>
      </c>
      <c r="Y15" s="101">
        <f t="shared" si="6"/>
        <v>0</v>
      </c>
      <c r="Z15" s="109">
        <f t="shared" si="7"/>
        <v>83.02</v>
      </c>
    </row>
    <row r="16" spans="1:26" s="5" customFormat="1" ht="12.75">
      <c r="A16" s="42">
        <f t="shared" si="0"/>
        <v>7</v>
      </c>
      <c r="B16" s="43" t="str">
        <f t="shared" si="8"/>
        <v>SPITAL JUDETEAN BAIA MARE</v>
      </c>
      <c r="C16" s="44"/>
      <c r="D16" s="44">
        <v>24</v>
      </c>
      <c r="E16" s="45" t="s">
        <v>32</v>
      </c>
      <c r="F16" s="46">
        <v>231.13</v>
      </c>
      <c r="G16" s="47"/>
      <c r="H16" s="48"/>
      <c r="I16" s="47"/>
      <c r="J16" s="73">
        <f t="shared" si="9"/>
        <v>231.13</v>
      </c>
      <c r="L16" s="69">
        <f t="shared" si="10"/>
        <v>231.13</v>
      </c>
      <c r="N16" s="74">
        <f t="shared" si="11"/>
        <v>7</v>
      </c>
      <c r="O16" s="75" t="s">
        <v>30</v>
      </c>
      <c r="P16" s="76" t="s">
        <v>33</v>
      </c>
      <c r="Q16" s="76" t="s">
        <v>33</v>
      </c>
      <c r="R16" s="96" t="s">
        <v>34</v>
      </c>
      <c r="S16" s="97" t="s">
        <v>35</v>
      </c>
      <c r="T16" s="98">
        <f t="shared" si="1"/>
        <v>24</v>
      </c>
      <c r="U16" s="99" t="str">
        <f t="shared" si="2"/>
        <v>10 06 2016</v>
      </c>
      <c r="V16" s="100">
        <f t="shared" si="3"/>
        <v>231.13</v>
      </c>
      <c r="W16" s="101">
        <f t="shared" si="4"/>
        <v>231.13</v>
      </c>
      <c r="X16" s="102">
        <f t="shared" si="5"/>
        <v>0</v>
      </c>
      <c r="Y16" s="101">
        <f t="shared" si="6"/>
        <v>0</v>
      </c>
      <c r="Z16" s="109">
        <f t="shared" si="7"/>
        <v>231.13</v>
      </c>
    </row>
    <row r="17" spans="1:26" s="5" customFormat="1" ht="12.75">
      <c r="A17" s="42">
        <f t="shared" si="0"/>
        <v>8</v>
      </c>
      <c r="B17" s="43" t="str">
        <f t="shared" si="8"/>
        <v>SPITAL JUDETEAN BAIA MARE</v>
      </c>
      <c r="C17" s="44"/>
      <c r="D17" s="44">
        <v>310</v>
      </c>
      <c r="E17" s="45" t="s">
        <v>36</v>
      </c>
      <c r="F17" s="46">
        <v>97.77</v>
      </c>
      <c r="G17" s="47"/>
      <c r="H17" s="48"/>
      <c r="I17" s="47"/>
      <c r="J17" s="73">
        <f t="shared" si="9"/>
        <v>97.77</v>
      </c>
      <c r="L17" s="69">
        <f t="shared" si="10"/>
        <v>97.77</v>
      </c>
      <c r="N17" s="74">
        <f t="shared" si="11"/>
        <v>8</v>
      </c>
      <c r="O17" s="75" t="s">
        <v>30</v>
      </c>
      <c r="P17" s="76" t="s">
        <v>33</v>
      </c>
      <c r="Q17" s="76" t="s">
        <v>33</v>
      </c>
      <c r="R17" s="96" t="s">
        <v>34</v>
      </c>
      <c r="S17" s="97" t="s">
        <v>35</v>
      </c>
      <c r="T17" s="98">
        <f t="shared" si="1"/>
        <v>310</v>
      </c>
      <c r="U17" s="99" t="str">
        <f t="shared" si="2"/>
        <v>14 06 2016</v>
      </c>
      <c r="V17" s="100">
        <f t="shared" si="3"/>
        <v>97.77</v>
      </c>
      <c r="W17" s="101">
        <f t="shared" si="4"/>
        <v>97.77</v>
      </c>
      <c r="X17" s="102">
        <f t="shared" si="5"/>
        <v>0</v>
      </c>
      <c r="Y17" s="101">
        <f t="shared" si="6"/>
        <v>0</v>
      </c>
      <c r="Z17" s="109">
        <f t="shared" si="7"/>
        <v>97.77</v>
      </c>
    </row>
    <row r="18" spans="1:26" s="5" customFormat="1" ht="12.75">
      <c r="A18" s="42">
        <f t="shared" si="0"/>
        <v>9</v>
      </c>
      <c r="B18" s="43" t="str">
        <f t="shared" si="8"/>
        <v>SPITAL JUDETEAN BAIA MARE</v>
      </c>
      <c r="C18" s="44"/>
      <c r="D18" s="44">
        <v>311</v>
      </c>
      <c r="E18" s="45" t="s">
        <v>36</v>
      </c>
      <c r="F18" s="46">
        <v>51.47</v>
      </c>
      <c r="G18" s="47"/>
      <c r="H18" s="48"/>
      <c r="I18" s="47"/>
      <c r="J18" s="73">
        <f t="shared" si="9"/>
        <v>51.47</v>
      </c>
      <c r="L18" s="69">
        <f t="shared" si="10"/>
        <v>51.47</v>
      </c>
      <c r="N18" s="74">
        <f t="shared" si="11"/>
        <v>9</v>
      </c>
      <c r="O18" s="75" t="s">
        <v>30</v>
      </c>
      <c r="P18" s="76" t="s">
        <v>33</v>
      </c>
      <c r="Q18" s="76" t="s">
        <v>33</v>
      </c>
      <c r="R18" s="96" t="s">
        <v>34</v>
      </c>
      <c r="S18" s="97" t="s">
        <v>35</v>
      </c>
      <c r="T18" s="98">
        <f t="shared" si="1"/>
        <v>311</v>
      </c>
      <c r="U18" s="99" t="str">
        <f t="shared" si="2"/>
        <v>14 06 2016</v>
      </c>
      <c r="V18" s="100">
        <f t="shared" si="3"/>
        <v>51.47</v>
      </c>
      <c r="W18" s="101">
        <f t="shared" si="4"/>
        <v>51.47</v>
      </c>
      <c r="X18" s="102">
        <f t="shared" si="5"/>
        <v>0</v>
      </c>
      <c r="Y18" s="101">
        <f t="shared" si="6"/>
        <v>0</v>
      </c>
      <c r="Z18" s="109">
        <f t="shared" si="7"/>
        <v>51.47</v>
      </c>
    </row>
    <row r="19" spans="1:26" s="5" customFormat="1" ht="12.75">
      <c r="A19" s="42">
        <f t="shared" si="0"/>
        <v>10</v>
      </c>
      <c r="B19" s="43" t="str">
        <f t="shared" si="8"/>
        <v>SPITAL JUDETEAN BAIA MARE</v>
      </c>
      <c r="C19" s="44"/>
      <c r="D19" s="44">
        <v>2139</v>
      </c>
      <c r="E19" s="45" t="s">
        <v>37</v>
      </c>
      <c r="F19" s="46">
        <v>383.5</v>
      </c>
      <c r="G19" s="47">
        <v>383.5</v>
      </c>
      <c r="H19" s="48"/>
      <c r="I19" s="47"/>
      <c r="J19" s="73">
        <f t="shared" si="9"/>
        <v>0</v>
      </c>
      <c r="L19" s="69">
        <f t="shared" si="10"/>
        <v>383.5</v>
      </c>
      <c r="N19" s="74">
        <f t="shared" si="11"/>
        <v>10</v>
      </c>
      <c r="O19" s="75" t="s">
        <v>30</v>
      </c>
      <c r="P19" s="76" t="s">
        <v>33</v>
      </c>
      <c r="Q19" s="76" t="s">
        <v>33</v>
      </c>
      <c r="R19" s="96" t="s">
        <v>34</v>
      </c>
      <c r="S19" s="97" t="s">
        <v>35</v>
      </c>
      <c r="T19" s="98">
        <f t="shared" si="1"/>
        <v>2139</v>
      </c>
      <c r="U19" s="99" t="str">
        <f t="shared" si="2"/>
        <v>15 06 2016</v>
      </c>
      <c r="V19" s="100">
        <f t="shared" si="3"/>
        <v>383.5</v>
      </c>
      <c r="W19" s="101">
        <f t="shared" si="4"/>
        <v>383.5</v>
      </c>
      <c r="X19" s="102">
        <f t="shared" si="5"/>
        <v>0</v>
      </c>
      <c r="Y19" s="101">
        <f t="shared" si="6"/>
        <v>383.5</v>
      </c>
      <c r="Z19" s="109">
        <f t="shared" si="7"/>
        <v>0</v>
      </c>
    </row>
    <row r="20" spans="1:26" s="5" customFormat="1" ht="12.75">
      <c r="A20" s="42">
        <f t="shared" si="0"/>
        <v>11</v>
      </c>
      <c r="B20" s="43" t="str">
        <f t="shared" si="8"/>
        <v>SPITAL JUDETEAN BAIA MARE</v>
      </c>
      <c r="C20" s="44"/>
      <c r="D20" s="44">
        <v>314</v>
      </c>
      <c r="E20" s="45" t="s">
        <v>37</v>
      </c>
      <c r="F20" s="46">
        <v>53.21</v>
      </c>
      <c r="G20" s="47"/>
      <c r="H20" s="48"/>
      <c r="I20" s="47"/>
      <c r="J20" s="73">
        <f t="shared" si="9"/>
        <v>53.21</v>
      </c>
      <c r="L20" s="69">
        <f t="shared" si="10"/>
        <v>53.21</v>
      </c>
      <c r="N20" s="74">
        <f t="shared" si="11"/>
        <v>11</v>
      </c>
      <c r="O20" s="75" t="s">
        <v>30</v>
      </c>
      <c r="P20" s="76" t="s">
        <v>33</v>
      </c>
      <c r="Q20" s="76" t="s">
        <v>33</v>
      </c>
      <c r="R20" s="96" t="s">
        <v>34</v>
      </c>
      <c r="S20" s="97" t="s">
        <v>35</v>
      </c>
      <c r="T20" s="98">
        <f t="shared" si="1"/>
        <v>314</v>
      </c>
      <c r="U20" s="99" t="str">
        <f t="shared" si="2"/>
        <v>15 06 2016</v>
      </c>
      <c r="V20" s="100">
        <f t="shared" si="3"/>
        <v>53.21</v>
      </c>
      <c r="W20" s="101">
        <f t="shared" si="4"/>
        <v>53.21</v>
      </c>
      <c r="X20" s="102">
        <f t="shared" si="5"/>
        <v>0</v>
      </c>
      <c r="Y20" s="101">
        <f t="shared" si="6"/>
        <v>0</v>
      </c>
      <c r="Z20" s="109">
        <f t="shared" si="7"/>
        <v>53.21</v>
      </c>
    </row>
    <row r="21" spans="1:26" s="5" customFormat="1" ht="12.75">
      <c r="A21" s="42">
        <f t="shared" si="0"/>
        <v>12</v>
      </c>
      <c r="B21" s="43" t="str">
        <f t="shared" si="8"/>
        <v>SPITAL JUDETEAN BAIA MARE</v>
      </c>
      <c r="C21" s="44"/>
      <c r="D21" s="44">
        <v>318</v>
      </c>
      <c r="E21" s="45" t="s">
        <v>38</v>
      </c>
      <c r="F21" s="46">
        <v>110.63</v>
      </c>
      <c r="G21" s="47"/>
      <c r="H21" s="48"/>
      <c r="I21" s="47"/>
      <c r="J21" s="73">
        <f t="shared" si="9"/>
        <v>110.63</v>
      </c>
      <c r="L21" s="69">
        <f t="shared" si="10"/>
        <v>110.63</v>
      </c>
      <c r="N21" s="74">
        <f t="shared" si="11"/>
        <v>12</v>
      </c>
      <c r="O21" s="75" t="s">
        <v>30</v>
      </c>
      <c r="P21" s="76" t="s">
        <v>33</v>
      </c>
      <c r="Q21" s="76" t="s">
        <v>33</v>
      </c>
      <c r="R21" s="96" t="s">
        <v>34</v>
      </c>
      <c r="S21" s="97" t="s">
        <v>35</v>
      </c>
      <c r="T21" s="98">
        <f t="shared" si="1"/>
        <v>318</v>
      </c>
      <c r="U21" s="99" t="str">
        <f t="shared" si="2"/>
        <v>16 06 2016</v>
      </c>
      <c r="V21" s="100">
        <f t="shared" si="3"/>
        <v>110.63</v>
      </c>
      <c r="W21" s="101">
        <f t="shared" si="4"/>
        <v>110.63</v>
      </c>
      <c r="X21" s="102">
        <f t="shared" si="5"/>
        <v>0</v>
      </c>
      <c r="Y21" s="101">
        <f t="shared" si="6"/>
        <v>0</v>
      </c>
      <c r="Z21" s="109">
        <f t="shared" si="7"/>
        <v>110.63</v>
      </c>
    </row>
    <row r="22" spans="1:26" s="5" customFormat="1" ht="12.75">
      <c r="A22" s="42">
        <f t="shared" si="0"/>
        <v>13</v>
      </c>
      <c r="B22" s="43" t="str">
        <f t="shared" si="8"/>
        <v>SPITAL JUDETEAN BAIA MARE</v>
      </c>
      <c r="C22" s="44"/>
      <c r="D22" s="44">
        <v>316</v>
      </c>
      <c r="E22" s="45" t="s">
        <v>38</v>
      </c>
      <c r="F22" s="46">
        <v>27.85</v>
      </c>
      <c r="G22" s="47"/>
      <c r="H22" s="48"/>
      <c r="I22" s="47"/>
      <c r="J22" s="73">
        <f t="shared" si="9"/>
        <v>27.85</v>
      </c>
      <c r="L22" s="69">
        <f t="shared" si="10"/>
        <v>27.85</v>
      </c>
      <c r="N22" s="74">
        <f t="shared" si="11"/>
        <v>13</v>
      </c>
      <c r="O22" s="75" t="s">
        <v>30</v>
      </c>
      <c r="P22" s="76" t="s">
        <v>33</v>
      </c>
      <c r="Q22" s="76" t="s">
        <v>33</v>
      </c>
      <c r="R22" s="96" t="s">
        <v>34</v>
      </c>
      <c r="S22" s="97" t="s">
        <v>35</v>
      </c>
      <c r="T22" s="98">
        <f t="shared" si="1"/>
        <v>316</v>
      </c>
      <c r="U22" s="99" t="str">
        <f t="shared" si="2"/>
        <v>16 06 2016</v>
      </c>
      <c r="V22" s="100">
        <f t="shared" si="3"/>
        <v>27.85</v>
      </c>
      <c r="W22" s="101">
        <f t="shared" si="4"/>
        <v>27.85</v>
      </c>
      <c r="X22" s="102">
        <f t="shared" si="5"/>
        <v>0</v>
      </c>
      <c r="Y22" s="101">
        <f t="shared" si="6"/>
        <v>0</v>
      </c>
      <c r="Z22" s="109">
        <f t="shared" si="7"/>
        <v>27.85</v>
      </c>
    </row>
    <row r="23" spans="1:26" s="5" customFormat="1" ht="12" customHeight="1">
      <c r="A23" s="42">
        <f t="shared" si="0"/>
        <v>14</v>
      </c>
      <c r="B23" s="43" t="str">
        <f t="shared" si="8"/>
        <v>SPITAL JUDETEAN BAIA MARE</v>
      </c>
      <c r="C23" s="44"/>
      <c r="D23" s="44">
        <v>317</v>
      </c>
      <c r="E23" s="45" t="s">
        <v>38</v>
      </c>
      <c r="F23" s="46">
        <v>63.25</v>
      </c>
      <c r="G23" s="47"/>
      <c r="H23" s="48"/>
      <c r="I23" s="47"/>
      <c r="J23" s="73">
        <f t="shared" si="9"/>
        <v>63.25</v>
      </c>
      <c r="L23" s="69">
        <f t="shared" si="10"/>
        <v>63.25</v>
      </c>
      <c r="N23" s="74">
        <f t="shared" si="11"/>
        <v>14</v>
      </c>
      <c r="O23" s="75" t="s">
        <v>30</v>
      </c>
      <c r="P23" s="76" t="s">
        <v>33</v>
      </c>
      <c r="Q23" s="76" t="s">
        <v>33</v>
      </c>
      <c r="R23" s="96" t="s">
        <v>34</v>
      </c>
      <c r="S23" s="97" t="s">
        <v>35</v>
      </c>
      <c r="T23" s="98">
        <f t="shared" si="1"/>
        <v>317</v>
      </c>
      <c r="U23" s="99" t="str">
        <f t="shared" si="2"/>
        <v>16 06 2016</v>
      </c>
      <c r="V23" s="100">
        <f t="shared" si="3"/>
        <v>63.25</v>
      </c>
      <c r="W23" s="101">
        <f t="shared" si="4"/>
        <v>63.25</v>
      </c>
      <c r="X23" s="102">
        <f t="shared" si="5"/>
        <v>0</v>
      </c>
      <c r="Y23" s="101">
        <f t="shared" si="6"/>
        <v>0</v>
      </c>
      <c r="Z23" s="109">
        <f t="shared" si="7"/>
        <v>63.25</v>
      </c>
    </row>
    <row r="24" spans="1:26" s="5" customFormat="1" ht="12.75">
      <c r="A24" s="42">
        <f t="shared" si="0"/>
        <v>15</v>
      </c>
      <c r="B24" s="43" t="str">
        <f t="shared" si="8"/>
        <v>SPITAL JUDETEAN BAIA MARE</v>
      </c>
      <c r="C24" s="44"/>
      <c r="D24" s="44">
        <v>319</v>
      </c>
      <c r="E24" s="45" t="s">
        <v>38</v>
      </c>
      <c r="F24" s="46">
        <v>165.79</v>
      </c>
      <c r="G24" s="47"/>
      <c r="H24" s="48"/>
      <c r="I24" s="47"/>
      <c r="J24" s="73">
        <f t="shared" si="9"/>
        <v>165.79</v>
      </c>
      <c r="L24" s="69">
        <f t="shared" si="10"/>
        <v>165.79</v>
      </c>
      <c r="N24" s="74">
        <f t="shared" si="11"/>
        <v>15</v>
      </c>
      <c r="O24" s="75" t="s">
        <v>30</v>
      </c>
      <c r="P24" s="76" t="s">
        <v>33</v>
      </c>
      <c r="Q24" s="76" t="s">
        <v>33</v>
      </c>
      <c r="R24" s="96" t="s">
        <v>34</v>
      </c>
      <c r="S24" s="97" t="s">
        <v>35</v>
      </c>
      <c r="T24" s="98">
        <f t="shared" si="1"/>
        <v>319</v>
      </c>
      <c r="U24" s="99" t="str">
        <f t="shared" si="2"/>
        <v>16 06 2016</v>
      </c>
      <c r="V24" s="100">
        <f t="shared" si="3"/>
        <v>165.79</v>
      </c>
      <c r="W24" s="101">
        <f t="shared" si="4"/>
        <v>165.79</v>
      </c>
      <c r="X24" s="102">
        <f t="shared" si="5"/>
        <v>0</v>
      </c>
      <c r="Y24" s="101">
        <f t="shared" si="6"/>
        <v>0</v>
      </c>
      <c r="Z24" s="109">
        <f t="shared" si="7"/>
        <v>165.79</v>
      </c>
    </row>
    <row r="25" spans="1:26" s="5" customFormat="1" ht="12.75">
      <c r="A25" s="42">
        <f t="shared" si="0"/>
        <v>16</v>
      </c>
      <c r="B25" s="43" t="str">
        <f t="shared" si="8"/>
        <v>SPITAL JUDETEAN BAIA MARE</v>
      </c>
      <c r="C25" s="44"/>
      <c r="D25" s="44">
        <v>7081689</v>
      </c>
      <c r="E25" s="45" t="s">
        <v>39</v>
      </c>
      <c r="F25" s="46">
        <v>68.79</v>
      </c>
      <c r="G25" s="47"/>
      <c r="H25" s="48"/>
      <c r="I25" s="47"/>
      <c r="J25" s="73">
        <f t="shared" si="9"/>
        <v>68.79</v>
      </c>
      <c r="L25" s="69">
        <f t="shared" si="10"/>
        <v>68.79</v>
      </c>
      <c r="N25" s="74">
        <f t="shared" si="11"/>
        <v>16</v>
      </c>
      <c r="O25" s="75" t="s">
        <v>30</v>
      </c>
      <c r="P25" s="76" t="s">
        <v>33</v>
      </c>
      <c r="Q25" s="76" t="s">
        <v>33</v>
      </c>
      <c r="R25" s="96" t="s">
        <v>34</v>
      </c>
      <c r="S25" s="97" t="s">
        <v>35</v>
      </c>
      <c r="T25" s="98">
        <f t="shared" si="1"/>
        <v>7081689</v>
      </c>
      <c r="U25" s="99" t="str">
        <f t="shared" si="2"/>
        <v>17 06 2016</v>
      </c>
      <c r="V25" s="100">
        <f t="shared" si="3"/>
        <v>68.79</v>
      </c>
      <c r="W25" s="101">
        <f t="shared" si="4"/>
        <v>68.79</v>
      </c>
      <c r="X25" s="102">
        <f t="shared" si="5"/>
        <v>0</v>
      </c>
      <c r="Y25" s="101">
        <f t="shared" si="6"/>
        <v>0</v>
      </c>
      <c r="Z25" s="109">
        <f t="shared" si="7"/>
        <v>68.79</v>
      </c>
    </row>
    <row r="26" spans="1:26" s="5" customFormat="1" ht="12.75">
      <c r="A26" s="42">
        <f aca="true" t="shared" si="12" ref="A26:A47">N26</f>
        <v>17</v>
      </c>
      <c r="B26" s="43" t="str">
        <f aca="true" t="shared" si="13" ref="B26:B47">O26</f>
        <v>SPITAL JUDETEAN BAIA MARE</v>
      </c>
      <c r="C26" s="44"/>
      <c r="D26" s="44">
        <v>95500229</v>
      </c>
      <c r="E26" s="45" t="s">
        <v>39</v>
      </c>
      <c r="F26" s="46">
        <v>94.8</v>
      </c>
      <c r="G26" s="47"/>
      <c r="H26" s="48"/>
      <c r="I26" s="47"/>
      <c r="J26" s="73">
        <f aca="true" t="shared" si="14" ref="J26:J43">F26-G26-H26-I26</f>
        <v>94.8</v>
      </c>
      <c r="L26" s="69">
        <f aca="true" t="shared" si="15" ref="L26:L47">F26</f>
        <v>94.8</v>
      </c>
      <c r="N26" s="74">
        <f t="shared" si="11"/>
        <v>17</v>
      </c>
      <c r="O26" s="75" t="s">
        <v>30</v>
      </c>
      <c r="P26" s="76" t="s">
        <v>33</v>
      </c>
      <c r="Q26" s="76" t="s">
        <v>33</v>
      </c>
      <c r="R26" s="96" t="s">
        <v>34</v>
      </c>
      <c r="S26" s="97" t="s">
        <v>35</v>
      </c>
      <c r="T26" s="98">
        <f aca="true" t="shared" si="16" ref="T26:T43">D26</f>
        <v>95500229</v>
      </c>
      <c r="U26" s="99" t="str">
        <f aca="true" t="shared" si="17" ref="U26:U43">IF(E26=0,"0",E26)</f>
        <v>17 06 2016</v>
      </c>
      <c r="V26" s="100">
        <f aca="true" t="shared" si="18" ref="V26:V43">F26</f>
        <v>94.8</v>
      </c>
      <c r="W26" s="101">
        <f aca="true" t="shared" si="19" ref="W26:W43">V26-X26</f>
        <v>94.8</v>
      </c>
      <c r="X26" s="102">
        <f aca="true" t="shared" si="20" ref="X26:X43">I26</f>
        <v>0</v>
      </c>
      <c r="Y26" s="101">
        <f aca="true" t="shared" si="21" ref="Y26:Y43">G26+H26</f>
        <v>0</v>
      </c>
      <c r="Z26" s="109">
        <f aca="true" t="shared" si="22" ref="Z26:Z43">W26-Y26</f>
        <v>94.8</v>
      </c>
    </row>
    <row r="27" spans="1:26" s="5" customFormat="1" ht="12.75">
      <c r="A27" s="42">
        <f t="shared" si="12"/>
        <v>18</v>
      </c>
      <c r="B27" s="43" t="str">
        <f t="shared" si="13"/>
        <v>SPITAL JUDETEAN BAIA MARE</v>
      </c>
      <c r="C27" s="44"/>
      <c r="D27" s="44">
        <v>2141</v>
      </c>
      <c r="E27" s="45" t="s">
        <v>40</v>
      </c>
      <c r="F27" s="46">
        <v>178.21</v>
      </c>
      <c r="G27" s="47"/>
      <c r="H27" s="48"/>
      <c r="I27" s="47"/>
      <c r="J27" s="73">
        <f t="shared" si="14"/>
        <v>178.21</v>
      </c>
      <c r="L27" s="69">
        <f t="shared" si="15"/>
        <v>178.21</v>
      </c>
      <c r="N27" s="74">
        <f t="shared" si="11"/>
        <v>18</v>
      </c>
      <c r="O27" s="75" t="s">
        <v>30</v>
      </c>
      <c r="P27" s="76" t="s">
        <v>33</v>
      </c>
      <c r="Q27" s="76" t="s">
        <v>33</v>
      </c>
      <c r="R27" s="96" t="s">
        <v>34</v>
      </c>
      <c r="S27" s="97" t="s">
        <v>35</v>
      </c>
      <c r="T27" s="98">
        <f t="shared" si="16"/>
        <v>2141</v>
      </c>
      <c r="U27" s="99" t="str">
        <f t="shared" si="17"/>
        <v>20 06 2016</v>
      </c>
      <c r="V27" s="100">
        <f t="shared" si="18"/>
        <v>178.21</v>
      </c>
      <c r="W27" s="101">
        <f t="shared" si="19"/>
        <v>178.21</v>
      </c>
      <c r="X27" s="102">
        <f t="shared" si="20"/>
        <v>0</v>
      </c>
      <c r="Y27" s="101">
        <f t="shared" si="21"/>
        <v>0</v>
      </c>
      <c r="Z27" s="109">
        <f t="shared" si="22"/>
        <v>178.21</v>
      </c>
    </row>
    <row r="28" spans="1:26" s="5" customFormat="1" ht="12.75">
      <c r="A28" s="42">
        <f t="shared" si="12"/>
        <v>19</v>
      </c>
      <c r="B28" s="43" t="str">
        <f t="shared" si="13"/>
        <v>SPITAL JUDETEAN BAIA MARE</v>
      </c>
      <c r="C28" s="44"/>
      <c r="D28" s="44">
        <v>74508539</v>
      </c>
      <c r="E28" s="45" t="s">
        <v>41</v>
      </c>
      <c r="F28" s="46">
        <v>107.4</v>
      </c>
      <c r="G28" s="47"/>
      <c r="H28" s="48"/>
      <c r="I28" s="47"/>
      <c r="J28" s="73">
        <f t="shared" si="14"/>
        <v>107.4</v>
      </c>
      <c r="L28" s="69">
        <f t="shared" si="15"/>
        <v>107.4</v>
      </c>
      <c r="N28" s="74">
        <f t="shared" si="11"/>
        <v>19</v>
      </c>
      <c r="O28" s="75" t="s">
        <v>30</v>
      </c>
      <c r="P28" s="76" t="s">
        <v>33</v>
      </c>
      <c r="Q28" s="76" t="s">
        <v>33</v>
      </c>
      <c r="R28" s="96" t="s">
        <v>34</v>
      </c>
      <c r="S28" s="97" t="s">
        <v>35</v>
      </c>
      <c r="T28" s="98">
        <f t="shared" si="16"/>
        <v>74508539</v>
      </c>
      <c r="U28" s="99" t="str">
        <f t="shared" si="17"/>
        <v>21 06 2016</v>
      </c>
      <c r="V28" s="100">
        <f t="shared" si="18"/>
        <v>107.4</v>
      </c>
      <c r="W28" s="101">
        <f t="shared" si="19"/>
        <v>107.4</v>
      </c>
      <c r="X28" s="102">
        <f t="shared" si="20"/>
        <v>0</v>
      </c>
      <c r="Y28" s="101">
        <f t="shared" si="21"/>
        <v>0</v>
      </c>
      <c r="Z28" s="109">
        <f t="shared" si="22"/>
        <v>107.4</v>
      </c>
    </row>
    <row r="29" spans="1:26" s="5" customFormat="1" ht="12.75">
      <c r="A29" s="42">
        <f t="shared" si="12"/>
        <v>20</v>
      </c>
      <c r="B29" s="43" t="str">
        <f t="shared" si="13"/>
        <v>SPITAL JUDETEAN BAIA MARE</v>
      </c>
      <c r="C29" s="44"/>
      <c r="D29" s="44">
        <v>320</v>
      </c>
      <c r="E29" s="45" t="s">
        <v>41</v>
      </c>
      <c r="F29" s="46">
        <v>114.36</v>
      </c>
      <c r="G29" s="47"/>
      <c r="H29" s="48"/>
      <c r="I29" s="47"/>
      <c r="J29" s="73">
        <f t="shared" si="14"/>
        <v>114.36</v>
      </c>
      <c r="L29" s="69">
        <f t="shared" si="15"/>
        <v>114.36</v>
      </c>
      <c r="N29" s="74">
        <f t="shared" si="11"/>
        <v>20</v>
      </c>
      <c r="O29" s="75" t="s">
        <v>30</v>
      </c>
      <c r="P29" s="76" t="s">
        <v>33</v>
      </c>
      <c r="Q29" s="76" t="s">
        <v>33</v>
      </c>
      <c r="R29" s="96" t="s">
        <v>34</v>
      </c>
      <c r="S29" s="97" t="s">
        <v>35</v>
      </c>
      <c r="T29" s="98">
        <f t="shared" si="16"/>
        <v>320</v>
      </c>
      <c r="U29" s="99" t="str">
        <f t="shared" si="17"/>
        <v>21 06 2016</v>
      </c>
      <c r="V29" s="100">
        <f t="shared" si="18"/>
        <v>114.36</v>
      </c>
      <c r="W29" s="101">
        <f t="shared" si="19"/>
        <v>114.36</v>
      </c>
      <c r="X29" s="102">
        <f t="shared" si="20"/>
        <v>0</v>
      </c>
      <c r="Y29" s="101">
        <f t="shared" si="21"/>
        <v>0</v>
      </c>
      <c r="Z29" s="109">
        <f t="shared" si="22"/>
        <v>114.36</v>
      </c>
    </row>
    <row r="30" spans="1:26" s="5" customFormat="1" ht="12.75">
      <c r="A30" s="42">
        <f t="shared" si="12"/>
        <v>21</v>
      </c>
      <c r="B30" s="43" t="str">
        <f t="shared" si="13"/>
        <v>SPITAL JUDETEAN BAIA MARE</v>
      </c>
      <c r="C30" s="44"/>
      <c r="D30" s="44">
        <v>95500230</v>
      </c>
      <c r="E30" s="45" t="s">
        <v>41</v>
      </c>
      <c r="F30" s="46">
        <v>108.44</v>
      </c>
      <c r="G30" s="47"/>
      <c r="H30" s="48"/>
      <c r="I30" s="47"/>
      <c r="J30" s="73">
        <f t="shared" si="14"/>
        <v>108.44</v>
      </c>
      <c r="L30" s="69">
        <f t="shared" si="15"/>
        <v>108.44</v>
      </c>
      <c r="N30" s="74">
        <f t="shared" si="11"/>
        <v>21</v>
      </c>
      <c r="O30" s="75" t="s">
        <v>30</v>
      </c>
      <c r="P30" s="76" t="s">
        <v>33</v>
      </c>
      <c r="Q30" s="76" t="s">
        <v>33</v>
      </c>
      <c r="R30" s="96" t="s">
        <v>34</v>
      </c>
      <c r="S30" s="97" t="s">
        <v>35</v>
      </c>
      <c r="T30" s="98">
        <f t="shared" si="16"/>
        <v>95500230</v>
      </c>
      <c r="U30" s="99" t="str">
        <f t="shared" si="17"/>
        <v>21 06 2016</v>
      </c>
      <c r="V30" s="100">
        <f t="shared" si="18"/>
        <v>108.44</v>
      </c>
      <c r="W30" s="101">
        <f t="shared" si="19"/>
        <v>108.44</v>
      </c>
      <c r="X30" s="102">
        <f t="shared" si="20"/>
        <v>0</v>
      </c>
      <c r="Y30" s="101">
        <f t="shared" si="21"/>
        <v>0</v>
      </c>
      <c r="Z30" s="109">
        <f t="shared" si="22"/>
        <v>108.44</v>
      </c>
    </row>
    <row r="31" spans="1:26" s="5" customFormat="1" ht="12.75">
      <c r="A31" s="42">
        <f t="shared" si="12"/>
        <v>22</v>
      </c>
      <c r="B31" s="43" t="str">
        <f t="shared" si="13"/>
        <v>SPITAL JUDETEAN BAIA MARE</v>
      </c>
      <c r="C31" s="44"/>
      <c r="D31" s="44">
        <v>322</v>
      </c>
      <c r="E31" s="45" t="s">
        <v>42</v>
      </c>
      <c r="F31" s="46">
        <v>67.34</v>
      </c>
      <c r="G31" s="47"/>
      <c r="H31" s="48"/>
      <c r="I31" s="47"/>
      <c r="J31" s="73">
        <f t="shared" si="14"/>
        <v>67.34</v>
      </c>
      <c r="L31" s="69">
        <f t="shared" si="15"/>
        <v>67.34</v>
      </c>
      <c r="N31" s="74">
        <f t="shared" si="11"/>
        <v>22</v>
      </c>
      <c r="O31" s="75" t="s">
        <v>30</v>
      </c>
      <c r="P31" s="76" t="s">
        <v>33</v>
      </c>
      <c r="Q31" s="76" t="s">
        <v>33</v>
      </c>
      <c r="R31" s="96" t="s">
        <v>34</v>
      </c>
      <c r="S31" s="97" t="s">
        <v>35</v>
      </c>
      <c r="T31" s="98">
        <f t="shared" si="16"/>
        <v>322</v>
      </c>
      <c r="U31" s="99" t="str">
        <f t="shared" si="17"/>
        <v>22 06 2016</v>
      </c>
      <c r="V31" s="100">
        <f t="shared" si="18"/>
        <v>67.34</v>
      </c>
      <c r="W31" s="101">
        <f t="shared" si="19"/>
        <v>67.34</v>
      </c>
      <c r="X31" s="102">
        <f t="shared" si="20"/>
        <v>0</v>
      </c>
      <c r="Y31" s="101">
        <f t="shared" si="21"/>
        <v>0</v>
      </c>
      <c r="Z31" s="109">
        <f t="shared" si="22"/>
        <v>67.34</v>
      </c>
    </row>
    <row r="32" spans="1:26" s="5" customFormat="1" ht="12.75">
      <c r="A32" s="42">
        <f t="shared" si="12"/>
        <v>23</v>
      </c>
      <c r="B32" s="43" t="str">
        <f t="shared" si="13"/>
        <v>SPITAL JUDETEAN BAIA MARE</v>
      </c>
      <c r="C32" s="44"/>
      <c r="D32" s="44">
        <v>324</v>
      </c>
      <c r="E32" s="45" t="s">
        <v>42</v>
      </c>
      <c r="F32" s="46">
        <v>71.17</v>
      </c>
      <c r="G32" s="47"/>
      <c r="H32" s="48"/>
      <c r="I32" s="47"/>
      <c r="J32" s="73">
        <f t="shared" si="14"/>
        <v>71.17</v>
      </c>
      <c r="L32" s="69">
        <f t="shared" si="15"/>
        <v>71.17</v>
      </c>
      <c r="N32" s="74">
        <f t="shared" si="11"/>
        <v>23</v>
      </c>
      <c r="O32" s="75" t="s">
        <v>30</v>
      </c>
      <c r="P32" s="76" t="s">
        <v>33</v>
      </c>
      <c r="Q32" s="76" t="s">
        <v>33</v>
      </c>
      <c r="R32" s="96" t="s">
        <v>34</v>
      </c>
      <c r="S32" s="97" t="s">
        <v>35</v>
      </c>
      <c r="T32" s="98">
        <f t="shared" si="16"/>
        <v>324</v>
      </c>
      <c r="U32" s="99" t="str">
        <f t="shared" si="17"/>
        <v>22 06 2016</v>
      </c>
      <c r="V32" s="100">
        <f t="shared" si="18"/>
        <v>71.17</v>
      </c>
      <c r="W32" s="101">
        <f t="shared" si="19"/>
        <v>71.17</v>
      </c>
      <c r="X32" s="102">
        <f t="shared" si="20"/>
        <v>0</v>
      </c>
      <c r="Y32" s="101">
        <f t="shared" si="21"/>
        <v>0</v>
      </c>
      <c r="Z32" s="109">
        <f t="shared" si="22"/>
        <v>71.17</v>
      </c>
    </row>
    <row r="33" spans="1:26" s="5" customFormat="1" ht="12.75">
      <c r="A33" s="42">
        <f t="shared" si="12"/>
        <v>24</v>
      </c>
      <c r="B33" s="43" t="str">
        <f t="shared" si="13"/>
        <v>SPITAL JUDETEAN BAIA MARE</v>
      </c>
      <c r="C33" s="44"/>
      <c r="D33" s="44">
        <v>818</v>
      </c>
      <c r="E33" s="45" t="s">
        <v>42</v>
      </c>
      <c r="F33" s="46">
        <v>38.12</v>
      </c>
      <c r="G33" s="47"/>
      <c r="H33" s="48"/>
      <c r="I33" s="47"/>
      <c r="J33" s="73">
        <f t="shared" si="14"/>
        <v>38.12</v>
      </c>
      <c r="L33" s="69">
        <f t="shared" si="15"/>
        <v>38.12</v>
      </c>
      <c r="N33" s="74">
        <f t="shared" si="11"/>
        <v>24</v>
      </c>
      <c r="O33" s="75" t="s">
        <v>30</v>
      </c>
      <c r="P33" s="76" t="s">
        <v>33</v>
      </c>
      <c r="Q33" s="76" t="s">
        <v>33</v>
      </c>
      <c r="R33" s="96" t="s">
        <v>34</v>
      </c>
      <c r="S33" s="97" t="s">
        <v>35</v>
      </c>
      <c r="T33" s="98">
        <f t="shared" si="16"/>
        <v>818</v>
      </c>
      <c r="U33" s="99" t="str">
        <f t="shared" si="17"/>
        <v>22 06 2016</v>
      </c>
      <c r="V33" s="100">
        <f t="shared" si="18"/>
        <v>38.12</v>
      </c>
      <c r="W33" s="101">
        <f t="shared" si="19"/>
        <v>38.12</v>
      </c>
      <c r="X33" s="102">
        <f t="shared" si="20"/>
        <v>0</v>
      </c>
      <c r="Y33" s="101">
        <f t="shared" si="21"/>
        <v>0</v>
      </c>
      <c r="Z33" s="109">
        <f t="shared" si="22"/>
        <v>38.12</v>
      </c>
    </row>
    <row r="34" spans="1:26" s="5" customFormat="1" ht="12.75">
      <c r="A34" s="42">
        <f t="shared" si="12"/>
        <v>25</v>
      </c>
      <c r="B34" s="43" t="str">
        <f t="shared" si="13"/>
        <v>SPITAL JUDETEAN BAIA MARE</v>
      </c>
      <c r="C34" s="44"/>
      <c r="D34" s="44">
        <v>216969</v>
      </c>
      <c r="E34" s="45" t="s">
        <v>42</v>
      </c>
      <c r="F34" s="46">
        <v>84.47</v>
      </c>
      <c r="G34" s="47"/>
      <c r="H34" s="48"/>
      <c r="I34" s="47"/>
      <c r="J34" s="73">
        <f t="shared" si="14"/>
        <v>84.47</v>
      </c>
      <c r="L34" s="69">
        <f t="shared" si="15"/>
        <v>84.47</v>
      </c>
      <c r="N34" s="74">
        <f t="shared" si="11"/>
        <v>25</v>
      </c>
      <c r="O34" s="75" t="s">
        <v>30</v>
      </c>
      <c r="P34" s="76" t="s">
        <v>33</v>
      </c>
      <c r="Q34" s="76" t="s">
        <v>33</v>
      </c>
      <c r="R34" s="96" t="s">
        <v>34</v>
      </c>
      <c r="S34" s="97" t="s">
        <v>35</v>
      </c>
      <c r="T34" s="98">
        <f t="shared" si="16"/>
        <v>216969</v>
      </c>
      <c r="U34" s="99" t="str">
        <f t="shared" si="17"/>
        <v>22 06 2016</v>
      </c>
      <c r="V34" s="100">
        <f t="shared" si="18"/>
        <v>84.47</v>
      </c>
      <c r="W34" s="101">
        <f t="shared" si="19"/>
        <v>84.47</v>
      </c>
      <c r="X34" s="102">
        <f t="shared" si="20"/>
        <v>0</v>
      </c>
      <c r="Y34" s="101">
        <f t="shared" si="21"/>
        <v>0</v>
      </c>
      <c r="Z34" s="109">
        <f t="shared" si="22"/>
        <v>84.47</v>
      </c>
    </row>
    <row r="35" spans="1:26" s="5" customFormat="1" ht="12.75">
      <c r="A35" s="42">
        <f t="shared" si="12"/>
        <v>26</v>
      </c>
      <c r="B35" s="43" t="str">
        <f t="shared" si="13"/>
        <v>SPITAL JUDETEAN BAIA MARE</v>
      </c>
      <c r="C35" s="44"/>
      <c r="D35" s="44">
        <v>256</v>
      </c>
      <c r="E35" s="45" t="s">
        <v>43</v>
      </c>
      <c r="F35" s="46">
        <v>43.9</v>
      </c>
      <c r="G35" s="47"/>
      <c r="H35" s="48"/>
      <c r="I35" s="47"/>
      <c r="J35" s="73">
        <f t="shared" si="14"/>
        <v>43.9</v>
      </c>
      <c r="L35" s="69">
        <f t="shared" si="15"/>
        <v>43.9</v>
      </c>
      <c r="N35" s="74">
        <f t="shared" si="11"/>
        <v>26</v>
      </c>
      <c r="O35" s="75" t="s">
        <v>30</v>
      </c>
      <c r="P35" s="76" t="s">
        <v>33</v>
      </c>
      <c r="Q35" s="76" t="s">
        <v>33</v>
      </c>
      <c r="R35" s="96" t="s">
        <v>34</v>
      </c>
      <c r="S35" s="97" t="s">
        <v>35</v>
      </c>
      <c r="T35" s="98">
        <f t="shared" si="16"/>
        <v>256</v>
      </c>
      <c r="U35" s="99" t="str">
        <f t="shared" si="17"/>
        <v>23 06 2016</v>
      </c>
      <c r="V35" s="100">
        <f t="shared" si="18"/>
        <v>43.9</v>
      </c>
      <c r="W35" s="101">
        <f t="shared" si="19"/>
        <v>43.9</v>
      </c>
      <c r="X35" s="102">
        <f t="shared" si="20"/>
        <v>0</v>
      </c>
      <c r="Y35" s="101">
        <f t="shared" si="21"/>
        <v>0</v>
      </c>
      <c r="Z35" s="109">
        <f t="shared" si="22"/>
        <v>43.9</v>
      </c>
    </row>
    <row r="36" spans="1:26" s="5" customFormat="1" ht="12.75">
      <c r="A36" s="42">
        <f t="shared" si="12"/>
        <v>27</v>
      </c>
      <c r="B36" s="43" t="str">
        <f t="shared" si="13"/>
        <v>SPITAL JUDETEAN BAIA MARE</v>
      </c>
      <c r="C36" s="44"/>
      <c r="D36" s="44">
        <v>327</v>
      </c>
      <c r="E36" s="45" t="s">
        <v>43</v>
      </c>
      <c r="F36" s="46">
        <v>134.41</v>
      </c>
      <c r="G36" s="47"/>
      <c r="H36" s="48"/>
      <c r="I36" s="47"/>
      <c r="J36" s="73">
        <f t="shared" si="14"/>
        <v>134.41</v>
      </c>
      <c r="L36" s="69">
        <f t="shared" si="15"/>
        <v>134.41</v>
      </c>
      <c r="N36" s="74">
        <f t="shared" si="11"/>
        <v>27</v>
      </c>
      <c r="O36" s="75" t="s">
        <v>30</v>
      </c>
      <c r="P36" s="76" t="s">
        <v>33</v>
      </c>
      <c r="Q36" s="76" t="s">
        <v>33</v>
      </c>
      <c r="R36" s="96" t="s">
        <v>34</v>
      </c>
      <c r="S36" s="97" t="s">
        <v>35</v>
      </c>
      <c r="T36" s="98">
        <f t="shared" si="16"/>
        <v>327</v>
      </c>
      <c r="U36" s="99" t="str">
        <f t="shared" si="17"/>
        <v>23 06 2016</v>
      </c>
      <c r="V36" s="100">
        <f t="shared" si="18"/>
        <v>134.41</v>
      </c>
      <c r="W36" s="101">
        <f t="shared" si="19"/>
        <v>134.41</v>
      </c>
      <c r="X36" s="102">
        <f t="shared" si="20"/>
        <v>0</v>
      </c>
      <c r="Y36" s="101">
        <f t="shared" si="21"/>
        <v>0</v>
      </c>
      <c r="Z36" s="109">
        <f t="shared" si="22"/>
        <v>134.41</v>
      </c>
    </row>
    <row r="37" spans="1:26" s="5" customFormat="1" ht="12.75">
      <c r="A37" s="42">
        <f t="shared" si="12"/>
        <v>28</v>
      </c>
      <c r="B37" s="43" t="str">
        <f t="shared" si="13"/>
        <v>SPITAL JUDETEAN BAIA MARE</v>
      </c>
      <c r="C37" s="44"/>
      <c r="D37" s="44">
        <v>46</v>
      </c>
      <c r="E37" s="45" t="s">
        <v>44</v>
      </c>
      <c r="F37" s="46">
        <v>97.18</v>
      </c>
      <c r="G37" s="47"/>
      <c r="H37" s="48"/>
      <c r="I37" s="47"/>
      <c r="J37" s="73">
        <f t="shared" si="14"/>
        <v>97.18</v>
      </c>
      <c r="L37" s="69">
        <f t="shared" si="15"/>
        <v>97.18</v>
      </c>
      <c r="N37" s="74">
        <f t="shared" si="11"/>
        <v>28</v>
      </c>
      <c r="O37" s="75" t="s">
        <v>30</v>
      </c>
      <c r="P37" s="76" t="s">
        <v>33</v>
      </c>
      <c r="Q37" s="76" t="s">
        <v>33</v>
      </c>
      <c r="R37" s="96" t="s">
        <v>34</v>
      </c>
      <c r="S37" s="97" t="s">
        <v>35</v>
      </c>
      <c r="T37" s="98">
        <f t="shared" si="16"/>
        <v>46</v>
      </c>
      <c r="U37" s="99" t="str">
        <f t="shared" si="17"/>
        <v>24 06 2016</v>
      </c>
      <c r="V37" s="100">
        <f t="shared" si="18"/>
        <v>97.18</v>
      </c>
      <c r="W37" s="101">
        <f t="shared" si="19"/>
        <v>97.18</v>
      </c>
      <c r="X37" s="102">
        <f t="shared" si="20"/>
        <v>0</v>
      </c>
      <c r="Y37" s="101">
        <f t="shared" si="21"/>
        <v>0</v>
      </c>
      <c r="Z37" s="109">
        <f t="shared" si="22"/>
        <v>97.18</v>
      </c>
    </row>
    <row r="38" spans="1:26" s="5" customFormat="1" ht="12.75">
      <c r="A38" s="42">
        <f t="shared" si="12"/>
        <v>29</v>
      </c>
      <c r="B38" s="43" t="str">
        <f t="shared" si="13"/>
        <v>SPITAL JUDETEAN BAIA MARE</v>
      </c>
      <c r="C38" s="44"/>
      <c r="D38" s="44">
        <v>7081691</v>
      </c>
      <c r="E38" s="45" t="s">
        <v>44</v>
      </c>
      <c r="F38" s="46">
        <v>217.23</v>
      </c>
      <c r="G38" s="47"/>
      <c r="H38" s="48"/>
      <c r="I38" s="47"/>
      <c r="J38" s="73">
        <f t="shared" si="14"/>
        <v>217.23</v>
      </c>
      <c r="L38" s="69">
        <f t="shared" si="15"/>
        <v>217.23</v>
      </c>
      <c r="N38" s="74">
        <f t="shared" si="11"/>
        <v>29</v>
      </c>
      <c r="O38" s="75" t="s">
        <v>30</v>
      </c>
      <c r="P38" s="76" t="s">
        <v>33</v>
      </c>
      <c r="Q38" s="76" t="s">
        <v>33</v>
      </c>
      <c r="R38" s="96" t="s">
        <v>34</v>
      </c>
      <c r="S38" s="97" t="s">
        <v>35</v>
      </c>
      <c r="T38" s="98">
        <f t="shared" si="16"/>
        <v>7081691</v>
      </c>
      <c r="U38" s="99" t="str">
        <f t="shared" si="17"/>
        <v>24 06 2016</v>
      </c>
      <c r="V38" s="100">
        <f t="shared" si="18"/>
        <v>217.23</v>
      </c>
      <c r="W38" s="101">
        <f t="shared" si="19"/>
        <v>217.23</v>
      </c>
      <c r="X38" s="102">
        <f t="shared" si="20"/>
        <v>0</v>
      </c>
      <c r="Y38" s="101">
        <f t="shared" si="21"/>
        <v>0</v>
      </c>
      <c r="Z38" s="109">
        <f t="shared" si="22"/>
        <v>217.23</v>
      </c>
    </row>
    <row r="39" spans="1:26" s="5" customFormat="1" ht="12.75">
      <c r="A39" s="42">
        <f t="shared" si="12"/>
        <v>30</v>
      </c>
      <c r="B39" s="43" t="str">
        <f t="shared" si="13"/>
        <v>SPITAL JUDETEAN BAIA MARE</v>
      </c>
      <c r="C39" s="44"/>
      <c r="D39" s="44">
        <v>842</v>
      </c>
      <c r="E39" s="45" t="s">
        <v>45</v>
      </c>
      <c r="F39" s="46">
        <v>40.45</v>
      </c>
      <c r="G39" s="47"/>
      <c r="H39" s="48"/>
      <c r="I39" s="47"/>
      <c r="J39" s="73">
        <f t="shared" si="14"/>
        <v>40.45</v>
      </c>
      <c r="L39" s="69">
        <f t="shared" si="15"/>
        <v>40.45</v>
      </c>
      <c r="N39" s="74">
        <f t="shared" si="11"/>
        <v>30</v>
      </c>
      <c r="O39" s="75" t="s">
        <v>30</v>
      </c>
      <c r="P39" s="76" t="s">
        <v>33</v>
      </c>
      <c r="Q39" s="76" t="s">
        <v>33</v>
      </c>
      <c r="R39" s="96" t="s">
        <v>34</v>
      </c>
      <c r="S39" s="97" t="s">
        <v>35</v>
      </c>
      <c r="T39" s="98">
        <f t="shared" si="16"/>
        <v>842</v>
      </c>
      <c r="U39" s="99" t="str">
        <f t="shared" si="17"/>
        <v>27 06 2016</v>
      </c>
      <c r="V39" s="100">
        <f t="shared" si="18"/>
        <v>40.45</v>
      </c>
      <c r="W39" s="101">
        <f t="shared" si="19"/>
        <v>40.45</v>
      </c>
      <c r="X39" s="102">
        <f t="shared" si="20"/>
        <v>0</v>
      </c>
      <c r="Y39" s="101">
        <f t="shared" si="21"/>
        <v>0</v>
      </c>
      <c r="Z39" s="109">
        <f t="shared" si="22"/>
        <v>40.45</v>
      </c>
    </row>
    <row r="40" spans="1:26" s="5" customFormat="1" ht="12.75">
      <c r="A40" s="42">
        <f t="shared" si="12"/>
        <v>31</v>
      </c>
      <c r="B40" s="43" t="str">
        <f t="shared" si="13"/>
        <v>SPITAL JUDETEAN BAIA MARE</v>
      </c>
      <c r="C40" s="44"/>
      <c r="D40" s="44">
        <v>331</v>
      </c>
      <c r="E40" s="45" t="s">
        <v>45</v>
      </c>
      <c r="F40" s="46">
        <v>136.88</v>
      </c>
      <c r="G40" s="47"/>
      <c r="H40" s="48"/>
      <c r="I40" s="47"/>
      <c r="J40" s="73">
        <f t="shared" si="14"/>
        <v>136.88</v>
      </c>
      <c r="L40" s="69">
        <f t="shared" si="15"/>
        <v>136.88</v>
      </c>
      <c r="N40" s="74">
        <f t="shared" si="11"/>
        <v>31</v>
      </c>
      <c r="O40" s="75" t="s">
        <v>30</v>
      </c>
      <c r="P40" s="76" t="s">
        <v>33</v>
      </c>
      <c r="Q40" s="76" t="s">
        <v>33</v>
      </c>
      <c r="R40" s="96" t="s">
        <v>34</v>
      </c>
      <c r="S40" s="97" t="s">
        <v>35</v>
      </c>
      <c r="T40" s="98">
        <f t="shared" si="16"/>
        <v>331</v>
      </c>
      <c r="U40" s="99" t="str">
        <f t="shared" si="17"/>
        <v>27 06 2016</v>
      </c>
      <c r="V40" s="100">
        <f t="shared" si="18"/>
        <v>136.88</v>
      </c>
      <c r="W40" s="101">
        <f t="shared" si="19"/>
        <v>136.88</v>
      </c>
      <c r="X40" s="102">
        <f t="shared" si="20"/>
        <v>0</v>
      </c>
      <c r="Y40" s="101">
        <f t="shared" si="21"/>
        <v>0</v>
      </c>
      <c r="Z40" s="109">
        <f t="shared" si="22"/>
        <v>136.88</v>
      </c>
    </row>
    <row r="41" spans="1:26" s="5" customFormat="1" ht="12.75">
      <c r="A41" s="42">
        <f t="shared" si="12"/>
        <v>32</v>
      </c>
      <c r="B41" s="43" t="str">
        <f t="shared" si="13"/>
        <v>SPITAL JUDETEAN BAIA MARE</v>
      </c>
      <c r="C41" s="44"/>
      <c r="D41" s="44">
        <v>332</v>
      </c>
      <c r="E41" s="45" t="s">
        <v>45</v>
      </c>
      <c r="F41" s="46">
        <v>127.79</v>
      </c>
      <c r="G41" s="47"/>
      <c r="H41" s="48"/>
      <c r="I41" s="47"/>
      <c r="J41" s="73">
        <f t="shared" si="14"/>
        <v>127.79</v>
      </c>
      <c r="L41" s="69">
        <f t="shared" si="15"/>
        <v>127.79</v>
      </c>
      <c r="N41" s="74">
        <f t="shared" si="11"/>
        <v>32</v>
      </c>
      <c r="O41" s="75" t="s">
        <v>30</v>
      </c>
      <c r="P41" s="76" t="s">
        <v>33</v>
      </c>
      <c r="Q41" s="76" t="s">
        <v>33</v>
      </c>
      <c r="R41" s="96" t="s">
        <v>34</v>
      </c>
      <c r="S41" s="97" t="s">
        <v>35</v>
      </c>
      <c r="T41" s="98">
        <f t="shared" si="16"/>
        <v>332</v>
      </c>
      <c r="U41" s="99" t="str">
        <f t="shared" si="17"/>
        <v>27 06 2016</v>
      </c>
      <c r="V41" s="100">
        <f t="shared" si="18"/>
        <v>127.79</v>
      </c>
      <c r="W41" s="101">
        <f t="shared" si="19"/>
        <v>127.79</v>
      </c>
      <c r="X41" s="102">
        <f t="shared" si="20"/>
        <v>0</v>
      </c>
      <c r="Y41" s="101">
        <f t="shared" si="21"/>
        <v>0</v>
      </c>
      <c r="Z41" s="109">
        <f t="shared" si="22"/>
        <v>127.79</v>
      </c>
    </row>
    <row r="42" spans="1:26" s="5" customFormat="1" ht="12.75">
      <c r="A42" s="42">
        <f t="shared" si="12"/>
        <v>33</v>
      </c>
      <c r="B42" s="43" t="str">
        <f t="shared" si="13"/>
        <v>SPITAL JUDETEAN BAIA MARE</v>
      </c>
      <c r="C42" s="44"/>
      <c r="D42" s="44">
        <v>844</v>
      </c>
      <c r="E42" s="45" t="s">
        <v>45</v>
      </c>
      <c r="F42" s="49">
        <v>489.48</v>
      </c>
      <c r="G42" s="47"/>
      <c r="H42" s="48"/>
      <c r="I42" s="47"/>
      <c r="J42" s="73">
        <f t="shared" si="14"/>
        <v>489.48</v>
      </c>
      <c r="L42" s="69">
        <f t="shared" si="15"/>
        <v>489.48</v>
      </c>
      <c r="N42" s="74">
        <f t="shared" si="11"/>
        <v>33</v>
      </c>
      <c r="O42" s="75" t="s">
        <v>30</v>
      </c>
      <c r="P42" s="76" t="s">
        <v>33</v>
      </c>
      <c r="Q42" s="76" t="s">
        <v>33</v>
      </c>
      <c r="R42" s="96" t="s">
        <v>34</v>
      </c>
      <c r="S42" s="97" t="s">
        <v>35</v>
      </c>
      <c r="T42" s="98">
        <f t="shared" si="16"/>
        <v>844</v>
      </c>
      <c r="U42" s="99" t="str">
        <f t="shared" si="17"/>
        <v>27 06 2016</v>
      </c>
      <c r="V42" s="100">
        <f t="shared" si="18"/>
        <v>489.48</v>
      </c>
      <c r="W42" s="101">
        <f t="shared" si="19"/>
        <v>489.48</v>
      </c>
      <c r="X42" s="102">
        <f t="shared" si="20"/>
        <v>0</v>
      </c>
      <c r="Y42" s="101">
        <f t="shared" si="21"/>
        <v>0</v>
      </c>
      <c r="Z42" s="109">
        <f t="shared" si="22"/>
        <v>489.48</v>
      </c>
    </row>
    <row r="43" spans="1:26" s="5" customFormat="1" ht="12.75">
      <c r="A43" s="42">
        <f t="shared" si="12"/>
        <v>34</v>
      </c>
      <c r="B43" s="43" t="str">
        <f t="shared" si="13"/>
        <v>SPITAL JUDETEAN BAIA MARE</v>
      </c>
      <c r="C43" s="44"/>
      <c r="D43" s="44">
        <v>47</v>
      </c>
      <c r="E43" s="45" t="s">
        <v>46</v>
      </c>
      <c r="F43" s="46">
        <v>120.98</v>
      </c>
      <c r="G43" s="47"/>
      <c r="H43" s="48"/>
      <c r="I43" s="47"/>
      <c r="J43" s="73">
        <f t="shared" si="14"/>
        <v>120.98</v>
      </c>
      <c r="L43" s="69">
        <f t="shared" si="15"/>
        <v>120.98</v>
      </c>
      <c r="N43" s="74">
        <f t="shared" si="11"/>
        <v>34</v>
      </c>
      <c r="O43" s="75" t="s">
        <v>30</v>
      </c>
      <c r="P43" s="76" t="s">
        <v>33</v>
      </c>
      <c r="Q43" s="76" t="s">
        <v>33</v>
      </c>
      <c r="R43" s="96" t="s">
        <v>34</v>
      </c>
      <c r="S43" s="97" t="s">
        <v>35</v>
      </c>
      <c r="T43" s="98">
        <f t="shared" si="16"/>
        <v>47</v>
      </c>
      <c r="U43" s="99" t="str">
        <f t="shared" si="17"/>
        <v>29 06 2016</v>
      </c>
      <c r="V43" s="100">
        <f t="shared" si="18"/>
        <v>120.98</v>
      </c>
      <c r="W43" s="101">
        <f t="shared" si="19"/>
        <v>120.98</v>
      </c>
      <c r="X43" s="102">
        <f t="shared" si="20"/>
        <v>0</v>
      </c>
      <c r="Y43" s="101">
        <f t="shared" si="21"/>
        <v>0</v>
      </c>
      <c r="Z43" s="109">
        <f t="shared" si="22"/>
        <v>120.98</v>
      </c>
    </row>
    <row r="44" spans="1:26" s="5" customFormat="1" ht="12.75">
      <c r="A44" s="42">
        <f t="shared" si="12"/>
        <v>35</v>
      </c>
      <c r="B44" s="43" t="str">
        <f t="shared" si="13"/>
        <v>SPITAL JUDETEAN BAIA MARE</v>
      </c>
      <c r="C44" s="44"/>
      <c r="D44" s="44">
        <v>333</v>
      </c>
      <c r="E44" s="45" t="s">
        <v>46</v>
      </c>
      <c r="F44" s="46">
        <v>165.45</v>
      </c>
      <c r="G44" s="47"/>
      <c r="H44" s="48"/>
      <c r="I44" s="47"/>
      <c r="J44" s="73">
        <f aca="true" t="shared" si="23" ref="J44:J59">F44-G44-H44-I44</f>
        <v>165.45</v>
      </c>
      <c r="L44" s="69">
        <f t="shared" si="15"/>
        <v>165.45</v>
      </c>
      <c r="N44" s="74">
        <f t="shared" si="11"/>
        <v>35</v>
      </c>
      <c r="O44" s="75" t="s">
        <v>30</v>
      </c>
      <c r="P44" s="76" t="s">
        <v>33</v>
      </c>
      <c r="Q44" s="76" t="s">
        <v>33</v>
      </c>
      <c r="R44" s="96" t="s">
        <v>34</v>
      </c>
      <c r="S44" s="97" t="s">
        <v>35</v>
      </c>
      <c r="T44" s="98">
        <f aca="true" t="shared" si="24" ref="T44:T59">D44</f>
        <v>333</v>
      </c>
      <c r="U44" s="99" t="str">
        <f aca="true" t="shared" si="25" ref="U44:U59">IF(E44=0,"0",E44)</f>
        <v>29 06 2016</v>
      </c>
      <c r="V44" s="100">
        <f aca="true" t="shared" si="26" ref="V44:V59">F44</f>
        <v>165.45</v>
      </c>
      <c r="W44" s="101">
        <f aca="true" t="shared" si="27" ref="W44:W59">V44-X44</f>
        <v>165.45</v>
      </c>
      <c r="X44" s="102">
        <f aca="true" t="shared" si="28" ref="X44:X59">I44</f>
        <v>0</v>
      </c>
      <c r="Y44" s="101">
        <f aca="true" t="shared" si="29" ref="Y44:Y59">G44+H44</f>
        <v>0</v>
      </c>
      <c r="Z44" s="109">
        <f aca="true" t="shared" si="30" ref="Z44:Z59">W44-Y44</f>
        <v>165.45</v>
      </c>
    </row>
    <row r="45" spans="1:26" s="5" customFormat="1" ht="12.75">
      <c r="A45" s="42">
        <f t="shared" si="12"/>
        <v>36</v>
      </c>
      <c r="B45" s="43" t="str">
        <f t="shared" si="13"/>
        <v>SPITAL JUDETEAN BAIA MARE</v>
      </c>
      <c r="C45" s="44"/>
      <c r="D45" s="44">
        <v>280961</v>
      </c>
      <c r="E45" s="45" t="s">
        <v>47</v>
      </c>
      <c r="F45" s="46">
        <v>46.01</v>
      </c>
      <c r="G45" s="47"/>
      <c r="H45" s="48"/>
      <c r="I45" s="47"/>
      <c r="J45" s="73">
        <f t="shared" si="23"/>
        <v>46.01</v>
      </c>
      <c r="L45" s="69">
        <f t="shared" si="15"/>
        <v>46.01</v>
      </c>
      <c r="N45" s="74">
        <f t="shared" si="11"/>
        <v>36</v>
      </c>
      <c r="O45" s="75" t="s">
        <v>30</v>
      </c>
      <c r="P45" s="76" t="s">
        <v>33</v>
      </c>
      <c r="Q45" s="76" t="s">
        <v>33</v>
      </c>
      <c r="R45" s="96" t="s">
        <v>34</v>
      </c>
      <c r="S45" s="97" t="s">
        <v>35</v>
      </c>
      <c r="T45" s="98">
        <f t="shared" si="24"/>
        <v>280961</v>
      </c>
      <c r="U45" s="99" t="str">
        <f t="shared" si="25"/>
        <v>30 06 2016</v>
      </c>
      <c r="V45" s="100">
        <f t="shared" si="26"/>
        <v>46.01</v>
      </c>
      <c r="W45" s="101">
        <f t="shared" si="27"/>
        <v>46.01</v>
      </c>
      <c r="X45" s="102">
        <f t="shared" si="28"/>
        <v>0</v>
      </c>
      <c r="Y45" s="101">
        <f t="shared" si="29"/>
        <v>0</v>
      </c>
      <c r="Z45" s="109">
        <f t="shared" si="30"/>
        <v>46.01</v>
      </c>
    </row>
    <row r="46" spans="1:26" s="5" customFormat="1" ht="12.75">
      <c r="A46" s="42">
        <f t="shared" si="12"/>
        <v>37</v>
      </c>
      <c r="B46" s="43" t="str">
        <f t="shared" si="13"/>
        <v>SPITAL JUDETEAN BAIA MARE</v>
      </c>
      <c r="C46" s="44"/>
      <c r="D46" s="44">
        <v>334</v>
      </c>
      <c r="E46" s="45" t="s">
        <v>47</v>
      </c>
      <c r="F46" s="46">
        <v>44.65</v>
      </c>
      <c r="G46" s="47"/>
      <c r="H46" s="48"/>
      <c r="I46" s="47"/>
      <c r="J46" s="73">
        <f t="shared" si="23"/>
        <v>44.65</v>
      </c>
      <c r="L46" s="69">
        <f t="shared" si="15"/>
        <v>44.65</v>
      </c>
      <c r="N46" s="74">
        <f t="shared" si="11"/>
        <v>37</v>
      </c>
      <c r="O46" s="75" t="s">
        <v>30</v>
      </c>
      <c r="P46" s="76" t="s">
        <v>33</v>
      </c>
      <c r="Q46" s="76" t="s">
        <v>33</v>
      </c>
      <c r="R46" s="96" t="s">
        <v>34</v>
      </c>
      <c r="S46" s="97" t="s">
        <v>35</v>
      </c>
      <c r="T46" s="98">
        <f t="shared" si="24"/>
        <v>334</v>
      </c>
      <c r="U46" s="99" t="str">
        <f t="shared" si="25"/>
        <v>30 06 2016</v>
      </c>
      <c r="V46" s="100">
        <f t="shared" si="26"/>
        <v>44.65</v>
      </c>
      <c r="W46" s="101">
        <f t="shared" si="27"/>
        <v>44.65</v>
      </c>
      <c r="X46" s="102">
        <f t="shared" si="28"/>
        <v>0</v>
      </c>
      <c r="Y46" s="101">
        <f t="shared" si="29"/>
        <v>0</v>
      </c>
      <c r="Z46" s="109">
        <f t="shared" si="30"/>
        <v>44.65</v>
      </c>
    </row>
    <row r="47" spans="1:26" s="5" customFormat="1" ht="12.75">
      <c r="A47" s="42">
        <f t="shared" si="12"/>
        <v>38</v>
      </c>
      <c r="B47" s="43" t="str">
        <f t="shared" si="13"/>
        <v>SPITAL JUDETEAN BAIA MARE</v>
      </c>
      <c r="C47" s="44" t="s">
        <v>48</v>
      </c>
      <c r="D47" s="44">
        <v>323</v>
      </c>
      <c r="E47" s="45" t="s">
        <v>42</v>
      </c>
      <c r="F47" s="46">
        <v>45.44</v>
      </c>
      <c r="G47" s="47"/>
      <c r="H47" s="48"/>
      <c r="I47" s="47"/>
      <c r="J47" s="73">
        <f t="shared" si="23"/>
        <v>45.44</v>
      </c>
      <c r="L47" s="69">
        <f t="shared" si="15"/>
        <v>45.44</v>
      </c>
      <c r="N47" s="74">
        <f t="shared" si="11"/>
        <v>38</v>
      </c>
      <c r="O47" s="75" t="s">
        <v>30</v>
      </c>
      <c r="P47" s="76" t="s">
        <v>33</v>
      </c>
      <c r="Q47" s="76" t="s">
        <v>33</v>
      </c>
      <c r="R47" s="96" t="s">
        <v>34</v>
      </c>
      <c r="S47" s="97" t="s">
        <v>35</v>
      </c>
      <c r="T47" s="98">
        <f t="shared" si="24"/>
        <v>323</v>
      </c>
      <c r="U47" s="99" t="str">
        <f t="shared" si="25"/>
        <v>22 06 2016</v>
      </c>
      <c r="V47" s="100">
        <f t="shared" si="26"/>
        <v>45.44</v>
      </c>
      <c r="W47" s="101">
        <f t="shared" si="27"/>
        <v>45.44</v>
      </c>
      <c r="X47" s="102">
        <f t="shared" si="28"/>
        <v>0</v>
      </c>
      <c r="Y47" s="101">
        <f t="shared" si="29"/>
        <v>0</v>
      </c>
      <c r="Z47" s="109">
        <f t="shared" si="30"/>
        <v>45.44</v>
      </c>
    </row>
    <row r="48" spans="1:26" s="5" customFormat="1" ht="12.75">
      <c r="A48" s="42">
        <f aca="true" t="shared" si="31" ref="A48:B54">N48</f>
        <v>39</v>
      </c>
      <c r="B48" s="43" t="str">
        <f t="shared" si="31"/>
        <v>SPITAL JUDETEAN BAIA MARE</v>
      </c>
      <c r="C48" s="44"/>
      <c r="D48" s="44">
        <v>772</v>
      </c>
      <c r="E48" s="45" t="s">
        <v>47</v>
      </c>
      <c r="F48" s="46">
        <v>149.75</v>
      </c>
      <c r="G48" s="47"/>
      <c r="H48" s="48"/>
      <c r="I48" s="47"/>
      <c r="J48" s="73">
        <f t="shared" si="23"/>
        <v>149.75</v>
      </c>
      <c r="L48" s="69">
        <f aca="true" t="shared" si="32" ref="L48:L59">F48</f>
        <v>149.75</v>
      </c>
      <c r="N48" s="74">
        <f t="shared" si="11"/>
        <v>39</v>
      </c>
      <c r="O48" s="75" t="s">
        <v>30</v>
      </c>
      <c r="P48" s="76" t="s">
        <v>33</v>
      </c>
      <c r="Q48" s="76" t="s">
        <v>33</v>
      </c>
      <c r="R48" s="96" t="s">
        <v>34</v>
      </c>
      <c r="S48" s="97" t="s">
        <v>35</v>
      </c>
      <c r="T48" s="98">
        <f t="shared" si="24"/>
        <v>772</v>
      </c>
      <c r="U48" s="99" t="str">
        <f t="shared" si="25"/>
        <v>30 06 2016</v>
      </c>
      <c r="V48" s="100">
        <f t="shared" si="26"/>
        <v>149.75</v>
      </c>
      <c r="W48" s="101">
        <f t="shared" si="27"/>
        <v>149.75</v>
      </c>
      <c r="X48" s="102">
        <f t="shared" si="28"/>
        <v>0</v>
      </c>
      <c r="Y48" s="101">
        <f t="shared" si="29"/>
        <v>0</v>
      </c>
      <c r="Z48" s="109">
        <f t="shared" si="30"/>
        <v>149.75</v>
      </c>
    </row>
    <row r="49" spans="1:26" s="5" customFormat="1" ht="12.75">
      <c r="A49" s="42">
        <f t="shared" si="31"/>
        <v>40</v>
      </c>
      <c r="B49" s="43" t="str">
        <f t="shared" si="31"/>
        <v>SPITAL JUDETEAN BAIA MARE</v>
      </c>
      <c r="C49" s="44"/>
      <c r="D49" s="44">
        <v>775</v>
      </c>
      <c r="E49" s="45" t="s">
        <v>49</v>
      </c>
      <c r="F49" s="46">
        <v>118.28</v>
      </c>
      <c r="G49" s="47"/>
      <c r="H49" s="48"/>
      <c r="I49" s="47"/>
      <c r="J49" s="73">
        <f t="shared" si="23"/>
        <v>118.28</v>
      </c>
      <c r="L49" s="69">
        <f t="shared" si="32"/>
        <v>118.28</v>
      </c>
      <c r="N49" s="74">
        <f t="shared" si="11"/>
        <v>40</v>
      </c>
      <c r="O49" s="75" t="s">
        <v>30</v>
      </c>
      <c r="P49" s="76" t="s">
        <v>33</v>
      </c>
      <c r="Q49" s="76" t="s">
        <v>33</v>
      </c>
      <c r="R49" s="96" t="s">
        <v>34</v>
      </c>
      <c r="S49" s="97" t="s">
        <v>35</v>
      </c>
      <c r="T49" s="98">
        <f t="shared" si="24"/>
        <v>775</v>
      </c>
      <c r="U49" s="99" t="str">
        <f t="shared" si="25"/>
        <v>01 07 2016</v>
      </c>
      <c r="V49" s="100">
        <f t="shared" si="26"/>
        <v>118.28</v>
      </c>
      <c r="W49" s="101">
        <f t="shared" si="27"/>
        <v>118.28</v>
      </c>
      <c r="X49" s="102">
        <f t="shared" si="28"/>
        <v>0</v>
      </c>
      <c r="Y49" s="101">
        <f t="shared" si="29"/>
        <v>0</v>
      </c>
      <c r="Z49" s="109">
        <f t="shared" si="30"/>
        <v>118.28</v>
      </c>
    </row>
    <row r="50" spans="1:26" s="5" customFormat="1" ht="12.75">
      <c r="A50" s="42">
        <f t="shared" si="31"/>
        <v>41</v>
      </c>
      <c r="B50" s="43" t="str">
        <f t="shared" si="31"/>
        <v>SPITAL JUDETEAN BAIA MARE</v>
      </c>
      <c r="C50" s="44"/>
      <c r="D50" s="44">
        <v>343</v>
      </c>
      <c r="E50" s="45" t="s">
        <v>49</v>
      </c>
      <c r="F50" s="46">
        <v>233.21</v>
      </c>
      <c r="G50" s="47"/>
      <c r="H50" s="48"/>
      <c r="I50" s="47"/>
      <c r="J50" s="73">
        <f t="shared" si="23"/>
        <v>233.21</v>
      </c>
      <c r="L50" s="69">
        <f t="shared" si="32"/>
        <v>233.21</v>
      </c>
      <c r="N50" s="74">
        <f t="shared" si="11"/>
        <v>41</v>
      </c>
      <c r="O50" s="75" t="s">
        <v>30</v>
      </c>
      <c r="P50" s="76" t="s">
        <v>33</v>
      </c>
      <c r="Q50" s="76" t="s">
        <v>33</v>
      </c>
      <c r="R50" s="96" t="s">
        <v>34</v>
      </c>
      <c r="S50" s="97" t="s">
        <v>35</v>
      </c>
      <c r="T50" s="98">
        <f t="shared" si="24"/>
        <v>343</v>
      </c>
      <c r="U50" s="99" t="str">
        <f t="shared" si="25"/>
        <v>01 07 2016</v>
      </c>
      <c r="V50" s="100">
        <f t="shared" si="26"/>
        <v>233.21</v>
      </c>
      <c r="W50" s="101">
        <f t="shared" si="27"/>
        <v>233.21</v>
      </c>
      <c r="X50" s="102">
        <f t="shared" si="28"/>
        <v>0</v>
      </c>
      <c r="Y50" s="101">
        <f t="shared" si="29"/>
        <v>0</v>
      </c>
      <c r="Z50" s="109">
        <f t="shared" si="30"/>
        <v>233.21</v>
      </c>
    </row>
    <row r="51" spans="1:26" s="5" customFormat="1" ht="12.75">
      <c r="A51" s="42">
        <f t="shared" si="31"/>
        <v>42</v>
      </c>
      <c r="B51" s="43" t="str">
        <f t="shared" si="31"/>
        <v>SPITAL JUDETEAN BAIA MARE</v>
      </c>
      <c r="C51" s="44"/>
      <c r="D51" s="44">
        <v>522463</v>
      </c>
      <c r="E51" s="45" t="s">
        <v>50</v>
      </c>
      <c r="F51" s="46">
        <v>86.22</v>
      </c>
      <c r="G51" s="47"/>
      <c r="H51" s="48"/>
      <c r="I51" s="47"/>
      <c r="J51" s="73">
        <f t="shared" si="23"/>
        <v>86.22</v>
      </c>
      <c r="L51" s="69">
        <f t="shared" si="32"/>
        <v>86.22</v>
      </c>
      <c r="N51" s="74">
        <f t="shared" si="11"/>
        <v>42</v>
      </c>
      <c r="O51" s="75" t="s">
        <v>30</v>
      </c>
      <c r="P51" s="76" t="s">
        <v>33</v>
      </c>
      <c r="Q51" s="76" t="s">
        <v>33</v>
      </c>
      <c r="R51" s="96" t="s">
        <v>34</v>
      </c>
      <c r="S51" s="97" t="s">
        <v>35</v>
      </c>
      <c r="T51" s="98">
        <f t="shared" si="24"/>
        <v>522463</v>
      </c>
      <c r="U51" s="99" t="str">
        <f t="shared" si="25"/>
        <v>03 07 2016</v>
      </c>
      <c r="V51" s="100">
        <f t="shared" si="26"/>
        <v>86.22</v>
      </c>
      <c r="W51" s="101">
        <f t="shared" si="27"/>
        <v>86.22</v>
      </c>
      <c r="X51" s="102">
        <f t="shared" si="28"/>
        <v>0</v>
      </c>
      <c r="Y51" s="101">
        <f t="shared" si="29"/>
        <v>0</v>
      </c>
      <c r="Z51" s="109">
        <f t="shared" si="30"/>
        <v>86.22</v>
      </c>
    </row>
    <row r="52" spans="1:26" s="5" customFormat="1" ht="12.75">
      <c r="A52" s="42">
        <f t="shared" si="31"/>
        <v>43</v>
      </c>
      <c r="B52" s="43" t="str">
        <f t="shared" si="31"/>
        <v>SPITAL JUDETEAN BAIA MARE</v>
      </c>
      <c r="C52" s="44"/>
      <c r="D52" s="44">
        <v>23</v>
      </c>
      <c r="E52" s="45" t="s">
        <v>51</v>
      </c>
      <c r="F52" s="46">
        <v>123.27</v>
      </c>
      <c r="G52" s="47"/>
      <c r="H52" s="48"/>
      <c r="I52" s="47"/>
      <c r="J52" s="73">
        <f t="shared" si="23"/>
        <v>123.27</v>
      </c>
      <c r="L52" s="69">
        <f t="shared" si="32"/>
        <v>123.27</v>
      </c>
      <c r="N52" s="74">
        <f t="shared" si="11"/>
        <v>43</v>
      </c>
      <c r="O52" s="75" t="s">
        <v>30</v>
      </c>
      <c r="P52" s="76" t="s">
        <v>33</v>
      </c>
      <c r="Q52" s="76" t="s">
        <v>33</v>
      </c>
      <c r="R52" s="96" t="s">
        <v>34</v>
      </c>
      <c r="S52" s="97" t="s">
        <v>35</v>
      </c>
      <c r="T52" s="98">
        <f t="shared" si="24"/>
        <v>23</v>
      </c>
      <c r="U52" s="99" t="str">
        <f t="shared" si="25"/>
        <v>04 07 2016</v>
      </c>
      <c r="V52" s="100">
        <f t="shared" si="26"/>
        <v>123.27</v>
      </c>
      <c r="W52" s="101">
        <f t="shared" si="27"/>
        <v>123.27</v>
      </c>
      <c r="X52" s="102">
        <f t="shared" si="28"/>
        <v>0</v>
      </c>
      <c r="Y52" s="101">
        <f t="shared" si="29"/>
        <v>0</v>
      </c>
      <c r="Z52" s="109">
        <f t="shared" si="30"/>
        <v>123.27</v>
      </c>
    </row>
    <row r="53" spans="1:26" s="5" customFormat="1" ht="12.75">
      <c r="A53" s="42">
        <f t="shared" si="31"/>
        <v>44</v>
      </c>
      <c r="B53" s="43" t="str">
        <f t="shared" si="31"/>
        <v>SPITAL JUDETEAN BAIA MARE</v>
      </c>
      <c r="C53" s="44"/>
      <c r="D53" s="44">
        <v>7081693</v>
      </c>
      <c r="E53" s="45" t="s">
        <v>51</v>
      </c>
      <c r="F53" s="46">
        <v>102.66</v>
      </c>
      <c r="G53" s="47"/>
      <c r="H53" s="48"/>
      <c r="I53" s="47"/>
      <c r="J53" s="73">
        <f t="shared" si="23"/>
        <v>102.66</v>
      </c>
      <c r="L53" s="69">
        <f t="shared" si="32"/>
        <v>102.66</v>
      </c>
      <c r="N53" s="74">
        <f t="shared" si="11"/>
        <v>44</v>
      </c>
      <c r="O53" s="75" t="s">
        <v>30</v>
      </c>
      <c r="P53" s="76" t="s">
        <v>33</v>
      </c>
      <c r="Q53" s="76" t="s">
        <v>33</v>
      </c>
      <c r="R53" s="96" t="s">
        <v>34</v>
      </c>
      <c r="S53" s="97" t="s">
        <v>35</v>
      </c>
      <c r="T53" s="98">
        <f t="shared" si="24"/>
        <v>7081693</v>
      </c>
      <c r="U53" s="99" t="str">
        <f t="shared" si="25"/>
        <v>04 07 2016</v>
      </c>
      <c r="V53" s="100">
        <f t="shared" si="26"/>
        <v>102.66</v>
      </c>
      <c r="W53" s="101">
        <f t="shared" si="27"/>
        <v>102.66</v>
      </c>
      <c r="X53" s="102">
        <f t="shared" si="28"/>
        <v>0</v>
      </c>
      <c r="Y53" s="101">
        <f t="shared" si="29"/>
        <v>0</v>
      </c>
      <c r="Z53" s="109">
        <f t="shared" si="30"/>
        <v>102.66</v>
      </c>
    </row>
    <row r="54" spans="1:26" s="5" customFormat="1" ht="12.75">
      <c r="A54" s="42">
        <f t="shared" si="31"/>
        <v>45</v>
      </c>
      <c r="B54" s="43" t="str">
        <f t="shared" si="31"/>
        <v>SPITAL JUDETEAN BAIA MARE</v>
      </c>
      <c r="C54" s="44"/>
      <c r="D54" s="44">
        <v>349</v>
      </c>
      <c r="E54" s="45" t="s">
        <v>52</v>
      </c>
      <c r="F54" s="46">
        <v>29.92</v>
      </c>
      <c r="G54" s="47"/>
      <c r="H54" s="48"/>
      <c r="I54" s="47"/>
      <c r="J54" s="73">
        <f t="shared" si="23"/>
        <v>29.92</v>
      </c>
      <c r="L54" s="69">
        <f t="shared" si="32"/>
        <v>29.92</v>
      </c>
      <c r="N54" s="74">
        <f t="shared" si="11"/>
        <v>45</v>
      </c>
      <c r="O54" s="75" t="s">
        <v>30</v>
      </c>
      <c r="P54" s="76" t="s">
        <v>33</v>
      </c>
      <c r="Q54" s="76" t="s">
        <v>33</v>
      </c>
      <c r="R54" s="96" t="s">
        <v>34</v>
      </c>
      <c r="S54" s="97" t="s">
        <v>35</v>
      </c>
      <c r="T54" s="98">
        <f t="shared" si="24"/>
        <v>349</v>
      </c>
      <c r="U54" s="99" t="str">
        <f t="shared" si="25"/>
        <v>05 07 2016</v>
      </c>
      <c r="V54" s="100">
        <f t="shared" si="26"/>
        <v>29.92</v>
      </c>
      <c r="W54" s="101">
        <f t="shared" si="27"/>
        <v>29.92</v>
      </c>
      <c r="X54" s="102">
        <f t="shared" si="28"/>
        <v>0</v>
      </c>
      <c r="Y54" s="101">
        <f t="shared" si="29"/>
        <v>0</v>
      </c>
      <c r="Z54" s="109">
        <f t="shared" si="30"/>
        <v>29.92</v>
      </c>
    </row>
    <row r="55" spans="1:26" s="5" customFormat="1" ht="12.75">
      <c r="A55" s="42">
        <f>N55</f>
        <v>46</v>
      </c>
      <c r="B55" s="43" t="str">
        <f>O55</f>
        <v>SPITAL JUDETEAN BAIA MARE</v>
      </c>
      <c r="C55" s="44"/>
      <c r="D55" s="44">
        <v>347</v>
      </c>
      <c r="E55" s="45" t="s">
        <v>52</v>
      </c>
      <c r="F55" s="46">
        <v>142.68</v>
      </c>
      <c r="G55" s="47"/>
      <c r="H55" s="48"/>
      <c r="I55" s="47"/>
      <c r="J55" s="73">
        <f t="shared" si="23"/>
        <v>142.68</v>
      </c>
      <c r="L55" s="69">
        <f t="shared" si="32"/>
        <v>142.68</v>
      </c>
      <c r="N55" s="74">
        <f t="shared" si="11"/>
        <v>46</v>
      </c>
      <c r="O55" s="75" t="s">
        <v>30</v>
      </c>
      <c r="P55" s="76" t="s">
        <v>33</v>
      </c>
      <c r="Q55" s="76" t="s">
        <v>33</v>
      </c>
      <c r="R55" s="96" t="s">
        <v>34</v>
      </c>
      <c r="S55" s="97" t="s">
        <v>35</v>
      </c>
      <c r="T55" s="98">
        <f t="shared" si="24"/>
        <v>347</v>
      </c>
      <c r="U55" s="99" t="str">
        <f t="shared" si="25"/>
        <v>05 07 2016</v>
      </c>
      <c r="V55" s="100">
        <f t="shared" si="26"/>
        <v>142.68</v>
      </c>
      <c r="W55" s="101">
        <f t="shared" si="27"/>
        <v>142.68</v>
      </c>
      <c r="X55" s="102">
        <f t="shared" si="28"/>
        <v>0</v>
      </c>
      <c r="Y55" s="101">
        <f t="shared" si="29"/>
        <v>0</v>
      </c>
      <c r="Z55" s="109">
        <f t="shared" si="30"/>
        <v>142.68</v>
      </c>
    </row>
    <row r="56" spans="1:26" s="5" customFormat="1" ht="12.75">
      <c r="A56" s="42">
        <f aca="true" t="shared" si="33" ref="A56:A64">N56</f>
        <v>47</v>
      </c>
      <c r="B56" s="43" t="str">
        <f aca="true" t="shared" si="34" ref="B56:B64">O56</f>
        <v>SPITAL JUDETEAN BAIA MARE</v>
      </c>
      <c r="C56" s="44"/>
      <c r="D56" s="44">
        <v>348</v>
      </c>
      <c r="E56" s="45" t="s">
        <v>52</v>
      </c>
      <c r="F56" s="46">
        <v>63.86</v>
      </c>
      <c r="G56" s="47"/>
      <c r="H56" s="48"/>
      <c r="I56" s="47"/>
      <c r="J56" s="73">
        <f t="shared" si="23"/>
        <v>63.86</v>
      </c>
      <c r="L56" s="69">
        <f t="shared" si="32"/>
        <v>63.86</v>
      </c>
      <c r="N56" s="74">
        <f t="shared" si="11"/>
        <v>47</v>
      </c>
      <c r="O56" s="75" t="s">
        <v>30</v>
      </c>
      <c r="P56" s="76" t="s">
        <v>33</v>
      </c>
      <c r="Q56" s="76" t="s">
        <v>33</v>
      </c>
      <c r="R56" s="96" t="s">
        <v>34</v>
      </c>
      <c r="S56" s="97" t="s">
        <v>35</v>
      </c>
      <c r="T56" s="98">
        <f t="shared" si="24"/>
        <v>348</v>
      </c>
      <c r="U56" s="99" t="str">
        <f t="shared" si="25"/>
        <v>05 07 2016</v>
      </c>
      <c r="V56" s="100">
        <f t="shared" si="26"/>
        <v>63.86</v>
      </c>
      <c r="W56" s="101">
        <f t="shared" si="27"/>
        <v>63.86</v>
      </c>
      <c r="X56" s="102">
        <f t="shared" si="28"/>
        <v>0</v>
      </c>
      <c r="Y56" s="101">
        <f t="shared" si="29"/>
        <v>0</v>
      </c>
      <c r="Z56" s="109">
        <f t="shared" si="30"/>
        <v>63.86</v>
      </c>
    </row>
    <row r="57" spans="1:26" s="5" customFormat="1" ht="12.75">
      <c r="A57" s="42">
        <f t="shared" si="33"/>
        <v>48</v>
      </c>
      <c r="B57" s="43" t="str">
        <f t="shared" si="34"/>
        <v>SPITAL JUDETEAN BAIA MARE</v>
      </c>
      <c r="C57" s="44"/>
      <c r="D57" s="44">
        <v>350</v>
      </c>
      <c r="E57" s="45" t="s">
        <v>53</v>
      </c>
      <c r="F57" s="46">
        <v>92.71</v>
      </c>
      <c r="G57" s="47"/>
      <c r="H57" s="48"/>
      <c r="I57" s="47"/>
      <c r="J57" s="73">
        <f t="shared" si="23"/>
        <v>92.71</v>
      </c>
      <c r="L57" s="69">
        <f t="shared" si="32"/>
        <v>92.71</v>
      </c>
      <c r="N57" s="74">
        <f t="shared" si="11"/>
        <v>48</v>
      </c>
      <c r="O57" s="75" t="s">
        <v>30</v>
      </c>
      <c r="P57" s="76" t="s">
        <v>33</v>
      </c>
      <c r="Q57" s="76" t="s">
        <v>33</v>
      </c>
      <c r="R57" s="96" t="s">
        <v>34</v>
      </c>
      <c r="S57" s="97" t="s">
        <v>35</v>
      </c>
      <c r="T57" s="98">
        <f t="shared" si="24"/>
        <v>350</v>
      </c>
      <c r="U57" s="99" t="str">
        <f t="shared" si="25"/>
        <v>06 07 2016</v>
      </c>
      <c r="V57" s="100">
        <f t="shared" si="26"/>
        <v>92.71</v>
      </c>
      <c r="W57" s="101">
        <f t="shared" si="27"/>
        <v>92.71</v>
      </c>
      <c r="X57" s="102">
        <f t="shared" si="28"/>
        <v>0</v>
      </c>
      <c r="Y57" s="101">
        <f t="shared" si="29"/>
        <v>0</v>
      </c>
      <c r="Z57" s="109">
        <f t="shared" si="30"/>
        <v>92.71</v>
      </c>
    </row>
    <row r="58" spans="1:26" s="5" customFormat="1" ht="12.75">
      <c r="A58" s="42">
        <f t="shared" si="33"/>
        <v>49</v>
      </c>
      <c r="B58" s="43" t="str">
        <f t="shared" si="34"/>
        <v>SPITAL JUDETEAN BAIA MARE</v>
      </c>
      <c r="C58" s="44"/>
      <c r="D58" s="44">
        <v>904</v>
      </c>
      <c r="E58" s="45" t="s">
        <v>53</v>
      </c>
      <c r="F58" s="46">
        <v>336.4</v>
      </c>
      <c r="G58" s="47"/>
      <c r="H58" s="48"/>
      <c r="I58" s="47"/>
      <c r="J58" s="73">
        <f t="shared" si="23"/>
        <v>336.4</v>
      </c>
      <c r="L58" s="69">
        <f t="shared" si="32"/>
        <v>336.4</v>
      </c>
      <c r="N58" s="74">
        <f t="shared" si="11"/>
        <v>49</v>
      </c>
      <c r="O58" s="75" t="s">
        <v>30</v>
      </c>
      <c r="P58" s="76" t="s">
        <v>33</v>
      </c>
      <c r="Q58" s="76" t="s">
        <v>33</v>
      </c>
      <c r="R58" s="96" t="s">
        <v>34</v>
      </c>
      <c r="S58" s="97" t="s">
        <v>35</v>
      </c>
      <c r="T58" s="98">
        <f t="shared" si="24"/>
        <v>904</v>
      </c>
      <c r="U58" s="99" t="str">
        <f t="shared" si="25"/>
        <v>06 07 2016</v>
      </c>
      <c r="V58" s="100">
        <f t="shared" si="26"/>
        <v>336.4</v>
      </c>
      <c r="W58" s="101">
        <f t="shared" si="27"/>
        <v>336.4</v>
      </c>
      <c r="X58" s="102">
        <f t="shared" si="28"/>
        <v>0</v>
      </c>
      <c r="Y58" s="101">
        <f t="shared" si="29"/>
        <v>0</v>
      </c>
      <c r="Z58" s="109">
        <f t="shared" si="30"/>
        <v>336.4</v>
      </c>
    </row>
    <row r="59" spans="1:26" s="5" customFormat="1" ht="12.75">
      <c r="A59" s="42">
        <f t="shared" si="33"/>
        <v>50</v>
      </c>
      <c r="B59" s="43" t="str">
        <f t="shared" si="34"/>
        <v>SPITAL JUDETEAN BAIA MARE</v>
      </c>
      <c r="C59" s="44"/>
      <c r="D59" s="44">
        <v>351</v>
      </c>
      <c r="E59" s="45" t="s">
        <v>53</v>
      </c>
      <c r="F59" s="46">
        <v>101.82</v>
      </c>
      <c r="G59" s="47"/>
      <c r="H59" s="48"/>
      <c r="I59" s="47"/>
      <c r="J59" s="73">
        <f t="shared" si="23"/>
        <v>101.82</v>
      </c>
      <c r="L59" s="69">
        <f t="shared" si="32"/>
        <v>101.82</v>
      </c>
      <c r="N59" s="74">
        <f t="shared" si="11"/>
        <v>50</v>
      </c>
      <c r="O59" s="75" t="s">
        <v>30</v>
      </c>
      <c r="P59" s="76" t="s">
        <v>33</v>
      </c>
      <c r="Q59" s="76" t="s">
        <v>33</v>
      </c>
      <c r="R59" s="96" t="s">
        <v>34</v>
      </c>
      <c r="S59" s="97" t="s">
        <v>35</v>
      </c>
      <c r="T59" s="98">
        <f t="shared" si="24"/>
        <v>351</v>
      </c>
      <c r="U59" s="99" t="str">
        <f t="shared" si="25"/>
        <v>06 07 2016</v>
      </c>
      <c r="V59" s="100">
        <f t="shared" si="26"/>
        <v>101.82</v>
      </c>
      <c r="W59" s="101">
        <f t="shared" si="27"/>
        <v>101.82</v>
      </c>
      <c r="X59" s="102">
        <f t="shared" si="28"/>
        <v>0</v>
      </c>
      <c r="Y59" s="101">
        <f t="shared" si="29"/>
        <v>0</v>
      </c>
      <c r="Z59" s="109">
        <f t="shared" si="30"/>
        <v>101.82</v>
      </c>
    </row>
    <row r="60" spans="1:26" s="5" customFormat="1" ht="12.75">
      <c r="A60" s="42">
        <f t="shared" si="33"/>
        <v>51</v>
      </c>
      <c r="B60" s="43" t="str">
        <f t="shared" si="34"/>
        <v>SPITAL JUDETEAN BAIA MARE</v>
      </c>
      <c r="C60" s="44"/>
      <c r="D60" s="44">
        <v>1749</v>
      </c>
      <c r="E60" s="45" t="s">
        <v>53</v>
      </c>
      <c r="F60" s="46">
        <v>46.87</v>
      </c>
      <c r="G60" s="47"/>
      <c r="H60" s="48"/>
      <c r="I60" s="47"/>
      <c r="J60" s="73">
        <f aca="true" t="shared" si="35" ref="J60:J88">F60-G60-H60-I60</f>
        <v>46.87</v>
      </c>
      <c r="L60" s="69">
        <f aca="true" t="shared" si="36" ref="L60:L83">F60</f>
        <v>46.87</v>
      </c>
      <c r="N60" s="74">
        <f t="shared" si="11"/>
        <v>51</v>
      </c>
      <c r="O60" s="75" t="s">
        <v>30</v>
      </c>
      <c r="P60" s="76" t="s">
        <v>33</v>
      </c>
      <c r="Q60" s="76" t="s">
        <v>33</v>
      </c>
      <c r="R60" s="96" t="s">
        <v>34</v>
      </c>
      <c r="S60" s="97" t="s">
        <v>35</v>
      </c>
      <c r="T60" s="98">
        <f aca="true" t="shared" si="37" ref="T60:T88">D60</f>
        <v>1749</v>
      </c>
      <c r="U60" s="99" t="str">
        <f aca="true" t="shared" si="38" ref="U60:U88">IF(E60=0,"0",E60)</f>
        <v>06 07 2016</v>
      </c>
      <c r="V60" s="100">
        <f aca="true" t="shared" si="39" ref="V60:V88">F60</f>
        <v>46.87</v>
      </c>
      <c r="W60" s="101">
        <f aca="true" t="shared" si="40" ref="W60:W88">V60-X60</f>
        <v>46.87</v>
      </c>
      <c r="X60" s="102">
        <f aca="true" t="shared" si="41" ref="X60:X88">I60</f>
        <v>0</v>
      </c>
      <c r="Y60" s="101">
        <f aca="true" t="shared" si="42" ref="Y60:Y88">G60+H60</f>
        <v>0</v>
      </c>
      <c r="Z60" s="109">
        <f aca="true" t="shared" si="43" ref="Z60:Z88">W60-Y60</f>
        <v>46.87</v>
      </c>
    </row>
    <row r="61" spans="1:26" s="5" customFormat="1" ht="12.75">
      <c r="A61" s="42">
        <f t="shared" si="33"/>
        <v>52</v>
      </c>
      <c r="B61" s="43" t="str">
        <f t="shared" si="34"/>
        <v>SPITAL JUDETEAN BAIA MARE</v>
      </c>
      <c r="C61" s="44"/>
      <c r="D61" s="44">
        <v>355</v>
      </c>
      <c r="E61" s="45" t="s">
        <v>53</v>
      </c>
      <c r="F61" s="46">
        <v>55.12</v>
      </c>
      <c r="G61" s="47"/>
      <c r="H61" s="48"/>
      <c r="I61" s="47"/>
      <c r="J61" s="73">
        <f t="shared" si="35"/>
        <v>55.12</v>
      </c>
      <c r="L61" s="69">
        <f t="shared" si="36"/>
        <v>55.12</v>
      </c>
      <c r="N61" s="74">
        <f t="shared" si="11"/>
        <v>52</v>
      </c>
      <c r="O61" s="75" t="s">
        <v>30</v>
      </c>
      <c r="P61" s="76" t="s">
        <v>33</v>
      </c>
      <c r="Q61" s="76" t="s">
        <v>33</v>
      </c>
      <c r="R61" s="96" t="s">
        <v>34</v>
      </c>
      <c r="S61" s="97" t="s">
        <v>35</v>
      </c>
      <c r="T61" s="98">
        <f t="shared" si="37"/>
        <v>355</v>
      </c>
      <c r="U61" s="99" t="str">
        <f t="shared" si="38"/>
        <v>06 07 2016</v>
      </c>
      <c r="V61" s="100">
        <f t="shared" si="39"/>
        <v>55.12</v>
      </c>
      <c r="W61" s="101">
        <f t="shared" si="40"/>
        <v>55.12</v>
      </c>
      <c r="X61" s="102">
        <f t="shared" si="41"/>
        <v>0</v>
      </c>
      <c r="Y61" s="101">
        <f t="shared" si="42"/>
        <v>0</v>
      </c>
      <c r="Z61" s="109">
        <f t="shared" si="43"/>
        <v>55.12</v>
      </c>
    </row>
    <row r="62" spans="1:26" s="5" customFormat="1" ht="12.75">
      <c r="A62" s="42">
        <f t="shared" si="33"/>
        <v>53</v>
      </c>
      <c r="B62" s="43" t="str">
        <f t="shared" si="34"/>
        <v>SPITAL JUDETEAN BAIA MARE</v>
      </c>
      <c r="C62" s="44"/>
      <c r="D62" s="44">
        <v>356</v>
      </c>
      <c r="E62" s="45" t="s">
        <v>53</v>
      </c>
      <c r="F62" s="46">
        <v>147.54</v>
      </c>
      <c r="G62" s="47"/>
      <c r="H62" s="48"/>
      <c r="I62" s="47"/>
      <c r="J62" s="73">
        <f t="shared" si="35"/>
        <v>147.54</v>
      </c>
      <c r="L62" s="69">
        <f t="shared" si="36"/>
        <v>147.54</v>
      </c>
      <c r="N62" s="74">
        <f t="shared" si="11"/>
        <v>53</v>
      </c>
      <c r="O62" s="75" t="s">
        <v>30</v>
      </c>
      <c r="P62" s="76" t="s">
        <v>33</v>
      </c>
      <c r="Q62" s="76" t="s">
        <v>33</v>
      </c>
      <c r="R62" s="96" t="s">
        <v>34</v>
      </c>
      <c r="S62" s="97" t="s">
        <v>35</v>
      </c>
      <c r="T62" s="98">
        <f t="shared" si="37"/>
        <v>356</v>
      </c>
      <c r="U62" s="99" t="str">
        <f t="shared" si="38"/>
        <v>06 07 2016</v>
      </c>
      <c r="V62" s="100">
        <f t="shared" si="39"/>
        <v>147.54</v>
      </c>
      <c r="W62" s="101">
        <f t="shared" si="40"/>
        <v>147.54</v>
      </c>
      <c r="X62" s="102">
        <f t="shared" si="41"/>
        <v>0</v>
      </c>
      <c r="Y62" s="101">
        <f t="shared" si="42"/>
        <v>0</v>
      </c>
      <c r="Z62" s="109">
        <f t="shared" si="43"/>
        <v>147.54</v>
      </c>
    </row>
    <row r="63" spans="1:26" s="5" customFormat="1" ht="12.75">
      <c r="A63" s="42">
        <f t="shared" si="33"/>
        <v>54</v>
      </c>
      <c r="B63" s="43" t="str">
        <f t="shared" si="34"/>
        <v>SPITAL JUDETEAN BAIA MARE</v>
      </c>
      <c r="C63" s="44"/>
      <c r="D63" s="44">
        <v>352</v>
      </c>
      <c r="E63" s="45" t="s">
        <v>53</v>
      </c>
      <c r="F63" s="46">
        <v>369.96</v>
      </c>
      <c r="G63" s="47"/>
      <c r="H63" s="48"/>
      <c r="I63" s="47"/>
      <c r="J63" s="73">
        <f t="shared" si="35"/>
        <v>369.96</v>
      </c>
      <c r="L63" s="69">
        <f t="shared" si="36"/>
        <v>369.96</v>
      </c>
      <c r="N63" s="74">
        <f t="shared" si="11"/>
        <v>54</v>
      </c>
      <c r="O63" s="75" t="s">
        <v>30</v>
      </c>
      <c r="P63" s="76" t="s">
        <v>33</v>
      </c>
      <c r="Q63" s="76" t="s">
        <v>33</v>
      </c>
      <c r="R63" s="96" t="s">
        <v>34</v>
      </c>
      <c r="S63" s="97" t="s">
        <v>35</v>
      </c>
      <c r="T63" s="98">
        <f t="shared" si="37"/>
        <v>352</v>
      </c>
      <c r="U63" s="99" t="str">
        <f t="shared" si="38"/>
        <v>06 07 2016</v>
      </c>
      <c r="V63" s="100">
        <f t="shared" si="39"/>
        <v>369.96</v>
      </c>
      <c r="W63" s="101">
        <f t="shared" si="40"/>
        <v>369.96</v>
      </c>
      <c r="X63" s="102">
        <f t="shared" si="41"/>
        <v>0</v>
      </c>
      <c r="Y63" s="101">
        <f t="shared" si="42"/>
        <v>0</v>
      </c>
      <c r="Z63" s="109">
        <f t="shared" si="43"/>
        <v>369.96</v>
      </c>
    </row>
    <row r="64" spans="1:26" s="5" customFormat="1" ht="12.75">
      <c r="A64" s="42">
        <f t="shared" si="33"/>
        <v>55</v>
      </c>
      <c r="B64" s="43" t="str">
        <f t="shared" si="34"/>
        <v>SPITAL JUDETEAN BAIA MARE</v>
      </c>
      <c r="C64" s="44"/>
      <c r="D64" s="44">
        <v>353</v>
      </c>
      <c r="E64" s="45" t="s">
        <v>53</v>
      </c>
      <c r="F64" s="46">
        <v>169.95</v>
      </c>
      <c r="G64" s="47"/>
      <c r="H64" s="48"/>
      <c r="I64" s="47"/>
      <c r="J64" s="73">
        <f t="shared" si="35"/>
        <v>169.95</v>
      </c>
      <c r="L64" s="69">
        <f t="shared" si="36"/>
        <v>169.95</v>
      </c>
      <c r="N64" s="74">
        <f t="shared" si="11"/>
        <v>55</v>
      </c>
      <c r="O64" s="75" t="s">
        <v>30</v>
      </c>
      <c r="P64" s="76" t="s">
        <v>33</v>
      </c>
      <c r="Q64" s="76" t="s">
        <v>33</v>
      </c>
      <c r="R64" s="96" t="s">
        <v>34</v>
      </c>
      <c r="S64" s="97" t="s">
        <v>35</v>
      </c>
      <c r="T64" s="98">
        <f t="shared" si="37"/>
        <v>353</v>
      </c>
      <c r="U64" s="99" t="str">
        <f t="shared" si="38"/>
        <v>06 07 2016</v>
      </c>
      <c r="V64" s="100">
        <f t="shared" si="39"/>
        <v>169.95</v>
      </c>
      <c r="W64" s="101">
        <f t="shared" si="40"/>
        <v>169.95</v>
      </c>
      <c r="X64" s="102">
        <f t="shared" si="41"/>
        <v>0</v>
      </c>
      <c r="Y64" s="101">
        <f t="shared" si="42"/>
        <v>0</v>
      </c>
      <c r="Z64" s="109">
        <f t="shared" si="43"/>
        <v>169.95</v>
      </c>
    </row>
    <row r="65" spans="1:26" s="5" customFormat="1" ht="12.75">
      <c r="A65" s="42">
        <f aca="true" t="shared" si="44" ref="A65:A74">N65</f>
        <v>56</v>
      </c>
      <c r="B65" s="43" t="str">
        <f aca="true" t="shared" si="45" ref="B65:B74">O65</f>
        <v>SPITAL JUDETEAN BAIA MARE</v>
      </c>
      <c r="C65" s="44"/>
      <c r="D65" s="44">
        <v>3862</v>
      </c>
      <c r="E65" s="45" t="s">
        <v>54</v>
      </c>
      <c r="F65" s="46">
        <v>66.29</v>
      </c>
      <c r="G65" s="47"/>
      <c r="H65" s="48"/>
      <c r="I65" s="47"/>
      <c r="J65" s="73">
        <f t="shared" si="35"/>
        <v>66.29</v>
      </c>
      <c r="L65" s="69">
        <f t="shared" si="36"/>
        <v>66.29</v>
      </c>
      <c r="N65" s="74">
        <f t="shared" si="11"/>
        <v>56</v>
      </c>
      <c r="O65" s="75" t="s">
        <v>30</v>
      </c>
      <c r="P65" s="76" t="s">
        <v>33</v>
      </c>
      <c r="Q65" s="76" t="s">
        <v>33</v>
      </c>
      <c r="R65" s="96" t="s">
        <v>34</v>
      </c>
      <c r="S65" s="97" t="s">
        <v>35</v>
      </c>
      <c r="T65" s="98">
        <f t="shared" si="37"/>
        <v>3862</v>
      </c>
      <c r="U65" s="99" t="str">
        <f t="shared" si="38"/>
        <v>07 07 2016</v>
      </c>
      <c r="V65" s="100">
        <f t="shared" si="39"/>
        <v>66.29</v>
      </c>
      <c r="W65" s="101">
        <f t="shared" si="40"/>
        <v>66.29</v>
      </c>
      <c r="X65" s="102">
        <f t="shared" si="41"/>
        <v>0</v>
      </c>
      <c r="Y65" s="101">
        <f t="shared" si="42"/>
        <v>0</v>
      </c>
      <c r="Z65" s="109">
        <f t="shared" si="43"/>
        <v>66.29</v>
      </c>
    </row>
    <row r="66" spans="1:26" s="5" customFormat="1" ht="12.75">
      <c r="A66" s="42">
        <f t="shared" si="44"/>
        <v>57</v>
      </c>
      <c r="B66" s="43" t="str">
        <f t="shared" si="45"/>
        <v>SPITAL JUDETEAN BAIA MARE</v>
      </c>
      <c r="C66" s="44"/>
      <c r="D66" s="44">
        <v>778</v>
      </c>
      <c r="E66" s="45" t="s">
        <v>54</v>
      </c>
      <c r="F66" s="46">
        <v>100.58</v>
      </c>
      <c r="G66" s="47"/>
      <c r="H66" s="48"/>
      <c r="I66" s="47"/>
      <c r="J66" s="73">
        <f t="shared" si="35"/>
        <v>100.58</v>
      </c>
      <c r="L66" s="69">
        <f t="shared" si="36"/>
        <v>100.58</v>
      </c>
      <c r="N66" s="74">
        <f t="shared" si="11"/>
        <v>57</v>
      </c>
      <c r="O66" s="75" t="s">
        <v>30</v>
      </c>
      <c r="P66" s="76" t="s">
        <v>33</v>
      </c>
      <c r="Q66" s="76" t="s">
        <v>33</v>
      </c>
      <c r="R66" s="96" t="s">
        <v>34</v>
      </c>
      <c r="S66" s="97" t="s">
        <v>35</v>
      </c>
      <c r="T66" s="98">
        <f t="shared" si="37"/>
        <v>778</v>
      </c>
      <c r="U66" s="99" t="str">
        <f t="shared" si="38"/>
        <v>07 07 2016</v>
      </c>
      <c r="V66" s="100">
        <f t="shared" si="39"/>
        <v>100.58</v>
      </c>
      <c r="W66" s="101">
        <f t="shared" si="40"/>
        <v>100.58</v>
      </c>
      <c r="X66" s="102">
        <f t="shared" si="41"/>
        <v>0</v>
      </c>
      <c r="Y66" s="101">
        <f t="shared" si="42"/>
        <v>0</v>
      </c>
      <c r="Z66" s="109">
        <f t="shared" si="43"/>
        <v>100.58</v>
      </c>
    </row>
    <row r="67" spans="1:26" s="5" customFormat="1" ht="12.75">
      <c r="A67" s="42">
        <f t="shared" si="44"/>
        <v>58</v>
      </c>
      <c r="B67" s="43" t="str">
        <f t="shared" si="45"/>
        <v>SPITAL JUDETEAN BAIA MARE</v>
      </c>
      <c r="C67" s="44"/>
      <c r="D67" s="44">
        <v>9386</v>
      </c>
      <c r="E67" s="45" t="s">
        <v>54</v>
      </c>
      <c r="F67" s="46">
        <v>382.26</v>
      </c>
      <c r="G67" s="47"/>
      <c r="H67" s="48"/>
      <c r="I67" s="47"/>
      <c r="J67" s="73">
        <f t="shared" si="35"/>
        <v>382.26</v>
      </c>
      <c r="L67" s="69">
        <f t="shared" si="36"/>
        <v>382.26</v>
      </c>
      <c r="N67" s="74">
        <f t="shared" si="11"/>
        <v>58</v>
      </c>
      <c r="O67" s="75" t="s">
        <v>30</v>
      </c>
      <c r="P67" s="76" t="s">
        <v>33</v>
      </c>
      <c r="Q67" s="76" t="s">
        <v>33</v>
      </c>
      <c r="R67" s="96" t="s">
        <v>34</v>
      </c>
      <c r="S67" s="97" t="s">
        <v>35</v>
      </c>
      <c r="T67" s="98">
        <f t="shared" si="37"/>
        <v>9386</v>
      </c>
      <c r="U67" s="99" t="str">
        <f t="shared" si="38"/>
        <v>07 07 2016</v>
      </c>
      <c r="V67" s="100">
        <f t="shared" si="39"/>
        <v>382.26</v>
      </c>
      <c r="W67" s="101">
        <f t="shared" si="40"/>
        <v>382.26</v>
      </c>
      <c r="X67" s="102">
        <f t="shared" si="41"/>
        <v>0</v>
      </c>
      <c r="Y67" s="101">
        <f t="shared" si="42"/>
        <v>0</v>
      </c>
      <c r="Z67" s="109">
        <f t="shared" si="43"/>
        <v>382.26</v>
      </c>
    </row>
    <row r="68" spans="1:26" s="5" customFormat="1" ht="12.75">
      <c r="A68" s="42">
        <f t="shared" si="44"/>
        <v>59</v>
      </c>
      <c r="B68" s="43" t="str">
        <f t="shared" si="45"/>
        <v>SPITAL JUDETEAN BAIA MARE</v>
      </c>
      <c r="C68" s="44"/>
      <c r="D68" s="44">
        <v>358</v>
      </c>
      <c r="E68" s="45" t="s">
        <v>55</v>
      </c>
      <c r="F68" s="46">
        <v>115.92</v>
      </c>
      <c r="G68" s="47"/>
      <c r="H68" s="48"/>
      <c r="I68" s="47"/>
      <c r="J68" s="73">
        <f t="shared" si="35"/>
        <v>115.92</v>
      </c>
      <c r="L68" s="69">
        <f t="shared" si="36"/>
        <v>115.92</v>
      </c>
      <c r="N68" s="74">
        <f t="shared" si="11"/>
        <v>59</v>
      </c>
      <c r="O68" s="75" t="s">
        <v>30</v>
      </c>
      <c r="P68" s="76" t="s">
        <v>33</v>
      </c>
      <c r="Q68" s="76" t="s">
        <v>33</v>
      </c>
      <c r="R68" s="96" t="s">
        <v>34</v>
      </c>
      <c r="S68" s="97" t="s">
        <v>35</v>
      </c>
      <c r="T68" s="98">
        <f t="shared" si="37"/>
        <v>358</v>
      </c>
      <c r="U68" s="99" t="str">
        <f t="shared" si="38"/>
        <v>08 07 2016</v>
      </c>
      <c r="V68" s="100">
        <f t="shared" si="39"/>
        <v>115.92</v>
      </c>
      <c r="W68" s="101">
        <f t="shared" si="40"/>
        <v>115.92</v>
      </c>
      <c r="X68" s="102">
        <f t="shared" si="41"/>
        <v>0</v>
      </c>
      <c r="Y68" s="101">
        <f t="shared" si="42"/>
        <v>0</v>
      </c>
      <c r="Z68" s="109">
        <f t="shared" si="43"/>
        <v>115.92</v>
      </c>
    </row>
    <row r="69" spans="1:26" s="5" customFormat="1" ht="12.75">
      <c r="A69" s="42">
        <f t="shared" si="44"/>
        <v>60</v>
      </c>
      <c r="B69" s="43" t="str">
        <f t="shared" si="45"/>
        <v>SPITAL JUDETEAN BAIA MARE</v>
      </c>
      <c r="C69" s="44"/>
      <c r="D69" s="44">
        <v>23</v>
      </c>
      <c r="E69" s="45" t="s">
        <v>56</v>
      </c>
      <c r="F69" s="46">
        <v>97.09</v>
      </c>
      <c r="G69" s="47"/>
      <c r="H69" s="48"/>
      <c r="I69" s="47"/>
      <c r="J69" s="73">
        <f t="shared" si="35"/>
        <v>97.09</v>
      </c>
      <c r="L69" s="69">
        <f t="shared" si="36"/>
        <v>97.09</v>
      </c>
      <c r="N69" s="74">
        <f t="shared" si="11"/>
        <v>60</v>
      </c>
      <c r="O69" s="75" t="s">
        <v>30</v>
      </c>
      <c r="P69" s="76" t="s">
        <v>33</v>
      </c>
      <c r="Q69" s="76" t="s">
        <v>33</v>
      </c>
      <c r="R69" s="96" t="s">
        <v>34</v>
      </c>
      <c r="S69" s="97" t="s">
        <v>35</v>
      </c>
      <c r="T69" s="98">
        <f t="shared" si="37"/>
        <v>23</v>
      </c>
      <c r="U69" s="99" t="str">
        <f t="shared" si="38"/>
        <v>09 06 2016</v>
      </c>
      <c r="V69" s="100">
        <f t="shared" si="39"/>
        <v>97.09</v>
      </c>
      <c r="W69" s="101">
        <f t="shared" si="40"/>
        <v>97.09</v>
      </c>
      <c r="X69" s="102">
        <f t="shared" si="41"/>
        <v>0</v>
      </c>
      <c r="Y69" s="101">
        <f t="shared" si="42"/>
        <v>0</v>
      </c>
      <c r="Z69" s="109">
        <f t="shared" si="43"/>
        <v>97.09</v>
      </c>
    </row>
    <row r="70" spans="1:26" s="5" customFormat="1" ht="12.75">
      <c r="A70" s="42">
        <f t="shared" si="44"/>
        <v>61</v>
      </c>
      <c r="B70" s="43" t="str">
        <f t="shared" si="45"/>
        <v>SPITAL JUDETEAN BAIA MARE</v>
      </c>
      <c r="C70" s="44"/>
      <c r="D70" s="44">
        <v>53</v>
      </c>
      <c r="E70" s="45" t="s">
        <v>57</v>
      </c>
      <c r="F70" s="46">
        <v>192.64</v>
      </c>
      <c r="G70" s="47"/>
      <c r="H70" s="48"/>
      <c r="I70" s="47"/>
      <c r="J70" s="73">
        <f t="shared" si="35"/>
        <v>192.64</v>
      </c>
      <c r="L70" s="69">
        <f t="shared" si="36"/>
        <v>192.64</v>
      </c>
      <c r="N70" s="74">
        <f t="shared" si="11"/>
        <v>61</v>
      </c>
      <c r="O70" s="75" t="s">
        <v>30</v>
      </c>
      <c r="P70" s="76" t="s">
        <v>33</v>
      </c>
      <c r="Q70" s="76" t="s">
        <v>33</v>
      </c>
      <c r="R70" s="96" t="s">
        <v>34</v>
      </c>
      <c r="S70" s="97" t="s">
        <v>35</v>
      </c>
      <c r="T70" s="98">
        <f t="shared" si="37"/>
        <v>53</v>
      </c>
      <c r="U70" s="99" t="str">
        <f t="shared" si="38"/>
        <v>09 07 2016</v>
      </c>
      <c r="V70" s="100">
        <f t="shared" si="39"/>
        <v>192.64</v>
      </c>
      <c r="W70" s="101">
        <f t="shared" si="40"/>
        <v>192.64</v>
      </c>
      <c r="X70" s="102">
        <f t="shared" si="41"/>
        <v>0</v>
      </c>
      <c r="Y70" s="101">
        <f t="shared" si="42"/>
        <v>0</v>
      </c>
      <c r="Z70" s="109">
        <f t="shared" si="43"/>
        <v>192.64</v>
      </c>
    </row>
    <row r="71" spans="1:26" s="5" customFormat="1" ht="12.75">
      <c r="A71" s="42">
        <f t="shared" si="44"/>
        <v>62</v>
      </c>
      <c r="B71" s="43" t="str">
        <f t="shared" si="45"/>
        <v>SPITAL JUDETEAN BAIA MARE</v>
      </c>
      <c r="C71" s="44"/>
      <c r="D71" s="44">
        <v>296924</v>
      </c>
      <c r="E71" s="45" t="s">
        <v>57</v>
      </c>
      <c r="F71" s="46">
        <v>182.53</v>
      </c>
      <c r="G71" s="47"/>
      <c r="H71" s="48"/>
      <c r="I71" s="47"/>
      <c r="J71" s="73">
        <f t="shared" si="35"/>
        <v>182.53</v>
      </c>
      <c r="L71" s="69">
        <f t="shared" si="36"/>
        <v>182.53</v>
      </c>
      <c r="N71" s="74">
        <f t="shared" si="11"/>
        <v>62</v>
      </c>
      <c r="O71" s="75" t="s">
        <v>30</v>
      </c>
      <c r="P71" s="76" t="s">
        <v>33</v>
      </c>
      <c r="Q71" s="76" t="s">
        <v>33</v>
      </c>
      <c r="R71" s="96" t="s">
        <v>34</v>
      </c>
      <c r="S71" s="97" t="s">
        <v>35</v>
      </c>
      <c r="T71" s="98">
        <f t="shared" si="37"/>
        <v>296924</v>
      </c>
      <c r="U71" s="99" t="str">
        <f t="shared" si="38"/>
        <v>09 07 2016</v>
      </c>
      <c r="V71" s="100">
        <f t="shared" si="39"/>
        <v>182.53</v>
      </c>
      <c r="W71" s="101">
        <f t="shared" si="40"/>
        <v>182.53</v>
      </c>
      <c r="X71" s="102">
        <f t="shared" si="41"/>
        <v>0</v>
      </c>
      <c r="Y71" s="101">
        <f t="shared" si="42"/>
        <v>0</v>
      </c>
      <c r="Z71" s="109">
        <f t="shared" si="43"/>
        <v>182.53</v>
      </c>
    </row>
    <row r="72" spans="1:26" s="5" customFormat="1" ht="12.75">
      <c r="A72" s="42">
        <f t="shared" si="44"/>
        <v>63</v>
      </c>
      <c r="B72" s="43" t="str">
        <f t="shared" si="45"/>
        <v>SPITAL JUDETEAN BAIA MARE</v>
      </c>
      <c r="C72" s="44"/>
      <c r="D72" s="44">
        <v>361</v>
      </c>
      <c r="E72" s="45" t="s">
        <v>58</v>
      </c>
      <c r="F72" s="46">
        <v>118.38</v>
      </c>
      <c r="G72" s="47"/>
      <c r="H72" s="48"/>
      <c r="I72" s="47"/>
      <c r="J72" s="73">
        <f t="shared" si="35"/>
        <v>118.38</v>
      </c>
      <c r="L72" s="69">
        <f t="shared" si="36"/>
        <v>118.38</v>
      </c>
      <c r="N72" s="74">
        <f t="shared" si="11"/>
        <v>63</v>
      </c>
      <c r="O72" s="75" t="s">
        <v>30</v>
      </c>
      <c r="P72" s="76" t="s">
        <v>33</v>
      </c>
      <c r="Q72" s="76" t="s">
        <v>33</v>
      </c>
      <c r="R72" s="96" t="s">
        <v>34</v>
      </c>
      <c r="S72" s="97" t="s">
        <v>35</v>
      </c>
      <c r="T72" s="98">
        <f t="shared" si="37"/>
        <v>361</v>
      </c>
      <c r="U72" s="99" t="str">
        <f t="shared" si="38"/>
        <v>12 07 2016</v>
      </c>
      <c r="V72" s="100">
        <f t="shared" si="39"/>
        <v>118.38</v>
      </c>
      <c r="W72" s="101">
        <f t="shared" si="40"/>
        <v>118.38</v>
      </c>
      <c r="X72" s="102">
        <f t="shared" si="41"/>
        <v>0</v>
      </c>
      <c r="Y72" s="101">
        <f t="shared" si="42"/>
        <v>0</v>
      </c>
      <c r="Z72" s="109">
        <f t="shared" si="43"/>
        <v>118.38</v>
      </c>
    </row>
    <row r="73" spans="1:26" s="5" customFormat="1" ht="12.75">
      <c r="A73" s="42">
        <f t="shared" si="44"/>
        <v>64</v>
      </c>
      <c r="B73" s="43" t="str">
        <f t="shared" si="45"/>
        <v>SPITAL JUDETEAN BAIA MARE</v>
      </c>
      <c r="C73" s="44"/>
      <c r="D73" s="44">
        <v>66</v>
      </c>
      <c r="E73" s="45" t="s">
        <v>58</v>
      </c>
      <c r="F73" s="46">
        <v>85.38</v>
      </c>
      <c r="G73" s="47"/>
      <c r="H73" s="48"/>
      <c r="I73" s="47"/>
      <c r="J73" s="73">
        <f t="shared" si="35"/>
        <v>85.38</v>
      </c>
      <c r="L73" s="69">
        <f t="shared" si="36"/>
        <v>85.38</v>
      </c>
      <c r="N73" s="74">
        <f t="shared" si="11"/>
        <v>64</v>
      </c>
      <c r="O73" s="75" t="s">
        <v>30</v>
      </c>
      <c r="P73" s="76" t="s">
        <v>33</v>
      </c>
      <c r="Q73" s="76" t="s">
        <v>33</v>
      </c>
      <c r="R73" s="96" t="s">
        <v>34</v>
      </c>
      <c r="S73" s="97" t="s">
        <v>35</v>
      </c>
      <c r="T73" s="98">
        <f t="shared" si="37"/>
        <v>66</v>
      </c>
      <c r="U73" s="99" t="str">
        <f t="shared" si="38"/>
        <v>12 07 2016</v>
      </c>
      <c r="V73" s="100">
        <f t="shared" si="39"/>
        <v>85.38</v>
      </c>
      <c r="W73" s="101">
        <f t="shared" si="40"/>
        <v>85.38</v>
      </c>
      <c r="X73" s="102">
        <f t="shared" si="41"/>
        <v>0</v>
      </c>
      <c r="Y73" s="101">
        <f t="shared" si="42"/>
        <v>0</v>
      </c>
      <c r="Z73" s="109">
        <f t="shared" si="43"/>
        <v>85.38</v>
      </c>
    </row>
    <row r="74" spans="1:26" s="5" customFormat="1" ht="12.75">
      <c r="A74" s="42">
        <f t="shared" si="44"/>
        <v>65</v>
      </c>
      <c r="B74" s="43" t="str">
        <f t="shared" si="45"/>
        <v>SPITAL JUDETEAN BAIA MARE</v>
      </c>
      <c r="C74" s="44"/>
      <c r="D74" s="44">
        <v>2415</v>
      </c>
      <c r="E74" s="45" t="s">
        <v>58</v>
      </c>
      <c r="F74" s="46">
        <v>86.31</v>
      </c>
      <c r="G74" s="47"/>
      <c r="H74" s="48"/>
      <c r="I74" s="47"/>
      <c r="J74" s="73">
        <f t="shared" si="35"/>
        <v>86.31</v>
      </c>
      <c r="L74" s="69">
        <f t="shared" si="36"/>
        <v>86.31</v>
      </c>
      <c r="N74" s="74">
        <f t="shared" si="11"/>
        <v>65</v>
      </c>
      <c r="O74" s="75" t="s">
        <v>30</v>
      </c>
      <c r="P74" s="76" t="s">
        <v>33</v>
      </c>
      <c r="Q74" s="76" t="s">
        <v>33</v>
      </c>
      <c r="R74" s="96" t="s">
        <v>34</v>
      </c>
      <c r="S74" s="97" t="s">
        <v>35</v>
      </c>
      <c r="T74" s="98">
        <f t="shared" si="37"/>
        <v>2415</v>
      </c>
      <c r="U74" s="99" t="str">
        <f t="shared" si="38"/>
        <v>12 07 2016</v>
      </c>
      <c r="V74" s="100">
        <f t="shared" si="39"/>
        <v>86.31</v>
      </c>
      <c r="W74" s="101">
        <f t="shared" si="40"/>
        <v>86.31</v>
      </c>
      <c r="X74" s="102">
        <f t="shared" si="41"/>
        <v>0</v>
      </c>
      <c r="Y74" s="101">
        <f t="shared" si="42"/>
        <v>0</v>
      </c>
      <c r="Z74" s="109">
        <f t="shared" si="43"/>
        <v>86.31</v>
      </c>
    </row>
    <row r="75" spans="1:26" s="5" customFormat="1" ht="12.75">
      <c r="A75" s="42">
        <f aca="true" t="shared" si="46" ref="A75:B79">N75</f>
        <v>66</v>
      </c>
      <c r="B75" s="43" t="str">
        <f t="shared" si="46"/>
        <v>SPITAL JUDETEAN BAIA MARE</v>
      </c>
      <c r="C75" s="44"/>
      <c r="D75" s="44">
        <v>939</v>
      </c>
      <c r="E75" s="45" t="s">
        <v>58</v>
      </c>
      <c r="F75" s="46">
        <v>58.4</v>
      </c>
      <c r="G75" s="47"/>
      <c r="H75" s="48"/>
      <c r="I75" s="47"/>
      <c r="J75" s="73">
        <f t="shared" si="35"/>
        <v>58.4</v>
      </c>
      <c r="L75" s="69">
        <f t="shared" si="36"/>
        <v>58.4</v>
      </c>
      <c r="N75" s="74">
        <f t="shared" si="11"/>
        <v>66</v>
      </c>
      <c r="O75" s="75" t="s">
        <v>30</v>
      </c>
      <c r="P75" s="76" t="s">
        <v>33</v>
      </c>
      <c r="Q75" s="76" t="s">
        <v>33</v>
      </c>
      <c r="R75" s="96" t="s">
        <v>34</v>
      </c>
      <c r="S75" s="97" t="s">
        <v>35</v>
      </c>
      <c r="T75" s="98">
        <f t="shared" si="37"/>
        <v>939</v>
      </c>
      <c r="U75" s="99" t="str">
        <f t="shared" si="38"/>
        <v>12 07 2016</v>
      </c>
      <c r="V75" s="100">
        <f t="shared" si="39"/>
        <v>58.4</v>
      </c>
      <c r="W75" s="101">
        <f t="shared" si="40"/>
        <v>58.4</v>
      </c>
      <c r="X75" s="102">
        <f t="shared" si="41"/>
        <v>0</v>
      </c>
      <c r="Y75" s="101">
        <f t="shared" si="42"/>
        <v>0</v>
      </c>
      <c r="Z75" s="109">
        <f t="shared" si="43"/>
        <v>58.4</v>
      </c>
    </row>
    <row r="76" spans="1:26" s="5" customFormat="1" ht="12.75">
      <c r="A76" s="42">
        <f t="shared" si="46"/>
        <v>67</v>
      </c>
      <c r="B76" s="43" t="str">
        <f t="shared" si="46"/>
        <v>SPITAL JUDETEAN BAIA MARE</v>
      </c>
      <c r="C76" s="44"/>
      <c r="D76" s="44">
        <v>20</v>
      </c>
      <c r="E76" s="45" t="s">
        <v>58</v>
      </c>
      <c r="F76" s="46">
        <v>231.13</v>
      </c>
      <c r="G76" s="47"/>
      <c r="H76" s="48"/>
      <c r="I76" s="47"/>
      <c r="J76" s="73">
        <f t="shared" si="35"/>
        <v>231.13</v>
      </c>
      <c r="L76" s="69">
        <f t="shared" si="36"/>
        <v>231.13</v>
      </c>
      <c r="N76" s="74">
        <f aca="true" t="shared" si="47" ref="N76:N83">N75+1</f>
        <v>67</v>
      </c>
      <c r="O76" s="75" t="s">
        <v>30</v>
      </c>
      <c r="P76" s="76" t="s">
        <v>33</v>
      </c>
      <c r="Q76" s="76" t="s">
        <v>33</v>
      </c>
      <c r="R76" s="96" t="s">
        <v>34</v>
      </c>
      <c r="S76" s="97" t="s">
        <v>35</v>
      </c>
      <c r="T76" s="98">
        <f t="shared" si="37"/>
        <v>20</v>
      </c>
      <c r="U76" s="99" t="str">
        <f t="shared" si="38"/>
        <v>12 07 2016</v>
      </c>
      <c r="V76" s="100">
        <f t="shared" si="39"/>
        <v>231.13</v>
      </c>
      <c r="W76" s="101">
        <f t="shared" si="40"/>
        <v>231.13</v>
      </c>
      <c r="X76" s="102">
        <f t="shared" si="41"/>
        <v>0</v>
      </c>
      <c r="Y76" s="101">
        <f t="shared" si="42"/>
        <v>0</v>
      </c>
      <c r="Z76" s="109">
        <f t="shared" si="43"/>
        <v>231.13</v>
      </c>
    </row>
    <row r="77" spans="1:26" s="5" customFormat="1" ht="12.75">
      <c r="A77" s="42">
        <f t="shared" si="46"/>
        <v>68</v>
      </c>
      <c r="B77" s="43" t="str">
        <f t="shared" si="46"/>
        <v>SPITAL JUDETEAN BAIA MARE</v>
      </c>
      <c r="C77" s="44"/>
      <c r="D77" s="44">
        <v>216974</v>
      </c>
      <c r="E77" s="45" t="s">
        <v>58</v>
      </c>
      <c r="F77" s="46">
        <v>114.09</v>
      </c>
      <c r="G77" s="47"/>
      <c r="H77" s="48"/>
      <c r="I77" s="47"/>
      <c r="J77" s="73">
        <f t="shared" si="35"/>
        <v>114.09</v>
      </c>
      <c r="L77" s="69">
        <f t="shared" si="36"/>
        <v>114.09</v>
      </c>
      <c r="N77" s="74">
        <f t="shared" si="47"/>
        <v>68</v>
      </c>
      <c r="O77" s="75" t="s">
        <v>30</v>
      </c>
      <c r="P77" s="76" t="s">
        <v>33</v>
      </c>
      <c r="Q77" s="76" t="s">
        <v>33</v>
      </c>
      <c r="R77" s="96" t="s">
        <v>34</v>
      </c>
      <c r="S77" s="97" t="s">
        <v>35</v>
      </c>
      <c r="T77" s="98">
        <f t="shared" si="37"/>
        <v>216974</v>
      </c>
      <c r="U77" s="99" t="str">
        <f t="shared" si="38"/>
        <v>12 07 2016</v>
      </c>
      <c r="V77" s="100">
        <f t="shared" si="39"/>
        <v>114.09</v>
      </c>
      <c r="W77" s="101">
        <f t="shared" si="40"/>
        <v>114.09</v>
      </c>
      <c r="X77" s="102">
        <f t="shared" si="41"/>
        <v>0</v>
      </c>
      <c r="Y77" s="101">
        <f t="shared" si="42"/>
        <v>0</v>
      </c>
      <c r="Z77" s="109">
        <f t="shared" si="43"/>
        <v>114.09</v>
      </c>
    </row>
    <row r="78" spans="1:26" s="5" customFormat="1" ht="12.75">
      <c r="A78" s="42">
        <f t="shared" si="46"/>
        <v>69</v>
      </c>
      <c r="B78" s="43" t="str">
        <f t="shared" si="46"/>
        <v>SPITAL JUDETEAN BAIA MARE</v>
      </c>
      <c r="C78" s="44"/>
      <c r="D78" s="44">
        <v>1821</v>
      </c>
      <c r="E78" s="45" t="s">
        <v>58</v>
      </c>
      <c r="F78" s="46">
        <v>39.97</v>
      </c>
      <c r="G78" s="47"/>
      <c r="H78" s="48"/>
      <c r="I78" s="47"/>
      <c r="J78" s="73">
        <f t="shared" si="35"/>
        <v>39.97</v>
      </c>
      <c r="L78" s="69">
        <f t="shared" si="36"/>
        <v>39.97</v>
      </c>
      <c r="N78" s="74">
        <f t="shared" si="47"/>
        <v>69</v>
      </c>
      <c r="O78" s="75" t="s">
        <v>30</v>
      </c>
      <c r="P78" s="76" t="s">
        <v>33</v>
      </c>
      <c r="Q78" s="76" t="s">
        <v>33</v>
      </c>
      <c r="R78" s="96" t="s">
        <v>34</v>
      </c>
      <c r="S78" s="97" t="s">
        <v>35</v>
      </c>
      <c r="T78" s="98">
        <f t="shared" si="37"/>
        <v>1821</v>
      </c>
      <c r="U78" s="99" t="str">
        <f t="shared" si="38"/>
        <v>12 07 2016</v>
      </c>
      <c r="V78" s="100">
        <f t="shared" si="39"/>
        <v>39.97</v>
      </c>
      <c r="W78" s="101">
        <f t="shared" si="40"/>
        <v>39.97</v>
      </c>
      <c r="X78" s="102">
        <f t="shared" si="41"/>
        <v>0</v>
      </c>
      <c r="Y78" s="101">
        <f t="shared" si="42"/>
        <v>0</v>
      </c>
      <c r="Z78" s="109">
        <f t="shared" si="43"/>
        <v>39.97</v>
      </c>
    </row>
    <row r="79" spans="1:26" s="5" customFormat="1" ht="12.75">
      <c r="A79" s="42">
        <f t="shared" si="46"/>
        <v>70</v>
      </c>
      <c r="B79" s="43" t="str">
        <f t="shared" si="46"/>
        <v>SPITAL JUDETEAN BAIA MARE</v>
      </c>
      <c r="C79" s="44"/>
      <c r="D79" s="44">
        <v>538465</v>
      </c>
      <c r="E79" s="45" t="s">
        <v>59</v>
      </c>
      <c r="F79" s="46">
        <v>107.43</v>
      </c>
      <c r="G79" s="47"/>
      <c r="H79" s="48"/>
      <c r="I79" s="47"/>
      <c r="J79" s="73">
        <f t="shared" si="35"/>
        <v>107.43</v>
      </c>
      <c r="L79" s="69">
        <f t="shared" si="36"/>
        <v>107.43</v>
      </c>
      <c r="N79" s="74">
        <f t="shared" si="47"/>
        <v>70</v>
      </c>
      <c r="O79" s="75" t="s">
        <v>30</v>
      </c>
      <c r="P79" s="76" t="s">
        <v>33</v>
      </c>
      <c r="Q79" s="76" t="s">
        <v>33</v>
      </c>
      <c r="R79" s="96" t="s">
        <v>34</v>
      </c>
      <c r="S79" s="97" t="s">
        <v>35</v>
      </c>
      <c r="T79" s="98">
        <f t="shared" si="37"/>
        <v>538465</v>
      </c>
      <c r="U79" s="99" t="str">
        <f t="shared" si="38"/>
        <v>13 07 2016</v>
      </c>
      <c r="V79" s="100">
        <f t="shared" si="39"/>
        <v>107.43</v>
      </c>
      <c r="W79" s="101">
        <f t="shared" si="40"/>
        <v>107.43</v>
      </c>
      <c r="X79" s="102">
        <f t="shared" si="41"/>
        <v>0</v>
      </c>
      <c r="Y79" s="101">
        <f t="shared" si="42"/>
        <v>0</v>
      </c>
      <c r="Z79" s="109">
        <f t="shared" si="43"/>
        <v>107.43</v>
      </c>
    </row>
    <row r="80" spans="1:26" s="5" customFormat="1" ht="12.75">
      <c r="A80" s="42">
        <f aca="true" t="shared" si="48" ref="A80:A82">N80</f>
        <v>71</v>
      </c>
      <c r="B80" s="43" t="str">
        <f aca="true" t="shared" si="49" ref="B80:B97">O80</f>
        <v>SPITAL JUDETEAN BAIA MARE</v>
      </c>
      <c r="C80" s="44"/>
      <c r="D80" s="44">
        <v>95500239</v>
      </c>
      <c r="E80" s="45" t="s">
        <v>59</v>
      </c>
      <c r="F80" s="46">
        <v>122.37</v>
      </c>
      <c r="G80" s="47"/>
      <c r="H80" s="48"/>
      <c r="I80" s="47"/>
      <c r="J80" s="73">
        <f t="shared" si="35"/>
        <v>122.37</v>
      </c>
      <c r="L80" s="69">
        <f t="shared" si="36"/>
        <v>122.37</v>
      </c>
      <c r="N80" s="74">
        <f t="shared" si="47"/>
        <v>71</v>
      </c>
      <c r="O80" s="75" t="s">
        <v>30</v>
      </c>
      <c r="P80" s="76" t="s">
        <v>33</v>
      </c>
      <c r="Q80" s="76" t="s">
        <v>33</v>
      </c>
      <c r="R80" s="96" t="s">
        <v>34</v>
      </c>
      <c r="S80" s="97" t="s">
        <v>35</v>
      </c>
      <c r="T80" s="98">
        <f t="shared" si="37"/>
        <v>95500239</v>
      </c>
      <c r="U80" s="99" t="str">
        <f t="shared" si="38"/>
        <v>13 07 2016</v>
      </c>
      <c r="V80" s="100">
        <f t="shared" si="39"/>
        <v>122.37</v>
      </c>
      <c r="W80" s="101">
        <f t="shared" si="40"/>
        <v>122.37</v>
      </c>
      <c r="X80" s="102">
        <f t="shared" si="41"/>
        <v>0</v>
      </c>
      <c r="Y80" s="101">
        <f t="shared" si="42"/>
        <v>0</v>
      </c>
      <c r="Z80" s="109">
        <f t="shared" si="43"/>
        <v>122.37</v>
      </c>
    </row>
    <row r="81" spans="1:26" s="5" customFormat="1" ht="12.75">
      <c r="A81" s="42">
        <f t="shared" si="48"/>
        <v>72</v>
      </c>
      <c r="B81" s="43" t="str">
        <f t="shared" si="49"/>
        <v>SPITAL JUDETEAN BAIA MARE</v>
      </c>
      <c r="C81" s="44"/>
      <c r="D81" s="44">
        <v>952</v>
      </c>
      <c r="E81" s="45" t="s">
        <v>60</v>
      </c>
      <c r="F81" s="46">
        <v>96.19</v>
      </c>
      <c r="G81" s="47"/>
      <c r="H81" s="48"/>
      <c r="I81" s="47"/>
      <c r="J81" s="73">
        <f t="shared" si="35"/>
        <v>96.19</v>
      </c>
      <c r="L81" s="69">
        <f t="shared" si="36"/>
        <v>96.19</v>
      </c>
      <c r="N81" s="74">
        <f t="shared" si="47"/>
        <v>72</v>
      </c>
      <c r="O81" s="75" t="s">
        <v>30</v>
      </c>
      <c r="P81" s="76" t="s">
        <v>33</v>
      </c>
      <c r="Q81" s="76" t="s">
        <v>33</v>
      </c>
      <c r="R81" s="96" t="s">
        <v>34</v>
      </c>
      <c r="S81" s="97" t="s">
        <v>35</v>
      </c>
      <c r="T81" s="98">
        <f t="shared" si="37"/>
        <v>952</v>
      </c>
      <c r="U81" s="99" t="str">
        <f t="shared" si="38"/>
        <v>14 07 2016</v>
      </c>
      <c r="V81" s="100">
        <f t="shared" si="39"/>
        <v>96.19</v>
      </c>
      <c r="W81" s="101">
        <f t="shared" si="40"/>
        <v>96.19</v>
      </c>
      <c r="X81" s="102">
        <f t="shared" si="41"/>
        <v>0</v>
      </c>
      <c r="Y81" s="101">
        <f t="shared" si="42"/>
        <v>0</v>
      </c>
      <c r="Z81" s="109">
        <f t="shared" si="43"/>
        <v>96.19</v>
      </c>
    </row>
    <row r="82" spans="1:26" s="5" customFormat="1" ht="12.75">
      <c r="A82" s="42">
        <f t="shared" si="48"/>
        <v>73</v>
      </c>
      <c r="B82" s="43" t="str">
        <f t="shared" si="49"/>
        <v>SPITAL JUDETEAN BAIA MARE</v>
      </c>
      <c r="C82" s="44"/>
      <c r="D82" s="44">
        <v>538466</v>
      </c>
      <c r="E82" s="45" t="s">
        <v>60</v>
      </c>
      <c r="F82" s="46">
        <v>244.74</v>
      </c>
      <c r="G82" s="47"/>
      <c r="H82" s="48"/>
      <c r="I82" s="47"/>
      <c r="J82" s="73">
        <f t="shared" si="35"/>
        <v>244.74</v>
      </c>
      <c r="L82" s="69">
        <f t="shared" si="36"/>
        <v>244.74</v>
      </c>
      <c r="N82" s="74">
        <f t="shared" si="47"/>
        <v>73</v>
      </c>
      <c r="O82" s="75" t="s">
        <v>30</v>
      </c>
      <c r="P82" s="76" t="s">
        <v>33</v>
      </c>
      <c r="Q82" s="76" t="s">
        <v>33</v>
      </c>
      <c r="R82" s="96" t="s">
        <v>34</v>
      </c>
      <c r="S82" s="97" t="s">
        <v>35</v>
      </c>
      <c r="T82" s="98">
        <f t="shared" si="37"/>
        <v>538466</v>
      </c>
      <c r="U82" s="99" t="str">
        <f t="shared" si="38"/>
        <v>14 07 2016</v>
      </c>
      <c r="V82" s="100">
        <f t="shared" si="39"/>
        <v>244.74</v>
      </c>
      <c r="W82" s="101">
        <f t="shared" si="40"/>
        <v>244.74</v>
      </c>
      <c r="X82" s="102">
        <f t="shared" si="41"/>
        <v>0</v>
      </c>
      <c r="Y82" s="101">
        <f t="shared" si="42"/>
        <v>0</v>
      </c>
      <c r="Z82" s="109">
        <f t="shared" si="43"/>
        <v>244.74</v>
      </c>
    </row>
    <row r="83" spans="1:26" s="5" customFormat="1" ht="12.75">
      <c r="A83" s="42">
        <v>74</v>
      </c>
      <c r="B83" s="43" t="str">
        <f t="shared" si="49"/>
        <v>SPITAL JUDETEAN BAIA MARE</v>
      </c>
      <c r="C83" s="44"/>
      <c r="D83" s="44">
        <v>715</v>
      </c>
      <c r="E83" s="45" t="s">
        <v>60</v>
      </c>
      <c r="F83" s="46">
        <v>87.04</v>
      </c>
      <c r="G83" s="47"/>
      <c r="H83" s="48"/>
      <c r="I83" s="47"/>
      <c r="J83" s="73">
        <f t="shared" si="35"/>
        <v>87.04</v>
      </c>
      <c r="L83" s="69">
        <f t="shared" si="36"/>
        <v>87.04</v>
      </c>
      <c r="N83" s="74">
        <f t="shared" si="47"/>
        <v>74</v>
      </c>
      <c r="O83" s="75" t="s">
        <v>30</v>
      </c>
      <c r="P83" s="76" t="s">
        <v>33</v>
      </c>
      <c r="Q83" s="76" t="s">
        <v>33</v>
      </c>
      <c r="R83" s="96" t="s">
        <v>34</v>
      </c>
      <c r="S83" s="97" t="s">
        <v>35</v>
      </c>
      <c r="T83" s="98">
        <f t="shared" si="37"/>
        <v>715</v>
      </c>
      <c r="U83" s="99" t="str">
        <f t="shared" si="38"/>
        <v>14 07 2016</v>
      </c>
      <c r="V83" s="100">
        <f t="shared" si="39"/>
        <v>87.04</v>
      </c>
      <c r="W83" s="101">
        <f t="shared" si="40"/>
        <v>87.04</v>
      </c>
      <c r="X83" s="102">
        <f t="shared" si="41"/>
        <v>0</v>
      </c>
      <c r="Y83" s="101">
        <f t="shared" si="42"/>
        <v>0</v>
      </c>
      <c r="Z83" s="109">
        <f t="shared" si="43"/>
        <v>87.04</v>
      </c>
    </row>
    <row r="84" spans="1:26" s="5" customFormat="1" ht="12.75">
      <c r="A84" s="42">
        <v>75</v>
      </c>
      <c r="B84" s="43" t="s">
        <v>30</v>
      </c>
      <c r="C84" s="44"/>
      <c r="D84" s="44">
        <v>364</v>
      </c>
      <c r="E84" s="45" t="s">
        <v>60</v>
      </c>
      <c r="F84" s="46">
        <v>32.58</v>
      </c>
      <c r="G84" s="47"/>
      <c r="H84" s="48"/>
      <c r="I84" s="47"/>
      <c r="J84" s="73">
        <f t="shared" si="35"/>
        <v>32.58</v>
      </c>
      <c r="L84" s="69">
        <v>32.58</v>
      </c>
      <c r="N84" s="74">
        <v>75</v>
      </c>
      <c r="O84" s="75" t="s">
        <v>30</v>
      </c>
      <c r="P84" s="76" t="s">
        <v>33</v>
      </c>
      <c r="Q84" s="76" t="s">
        <v>33</v>
      </c>
      <c r="R84" s="96" t="s">
        <v>34</v>
      </c>
      <c r="S84" s="97" t="s">
        <v>35</v>
      </c>
      <c r="T84" s="98">
        <v>364</v>
      </c>
      <c r="U84" s="99" t="s">
        <v>60</v>
      </c>
      <c r="V84" s="100">
        <f t="shared" si="39"/>
        <v>32.58</v>
      </c>
      <c r="W84" s="101">
        <f t="shared" si="40"/>
        <v>32.58</v>
      </c>
      <c r="X84" s="102">
        <f t="shared" si="41"/>
        <v>0</v>
      </c>
      <c r="Y84" s="101">
        <f t="shared" si="42"/>
        <v>0</v>
      </c>
      <c r="Z84" s="109">
        <f t="shared" si="43"/>
        <v>32.58</v>
      </c>
    </row>
    <row r="85" spans="1:26" s="5" customFormat="1" ht="12.75">
      <c r="A85" s="42">
        <v>76</v>
      </c>
      <c r="B85" s="43" t="s">
        <v>30</v>
      </c>
      <c r="C85" s="44"/>
      <c r="D85" s="44">
        <v>74508544</v>
      </c>
      <c r="E85" s="45" t="s">
        <v>60</v>
      </c>
      <c r="F85" s="46">
        <v>202.07</v>
      </c>
      <c r="G85" s="47"/>
      <c r="H85" s="48"/>
      <c r="I85" s="47"/>
      <c r="J85" s="73">
        <f t="shared" si="35"/>
        <v>202.07</v>
      </c>
      <c r="L85" s="69">
        <v>202.07</v>
      </c>
      <c r="N85" s="74">
        <f>N84+1</f>
        <v>76</v>
      </c>
      <c r="O85" s="75" t="s">
        <v>30</v>
      </c>
      <c r="P85" s="76" t="s">
        <v>33</v>
      </c>
      <c r="Q85" s="76" t="s">
        <v>33</v>
      </c>
      <c r="R85" s="96" t="s">
        <v>34</v>
      </c>
      <c r="S85" s="97" t="s">
        <v>35</v>
      </c>
      <c r="T85" s="98">
        <v>74508544</v>
      </c>
      <c r="U85" s="99" t="s">
        <v>61</v>
      </c>
      <c r="V85" s="100">
        <f t="shared" si="39"/>
        <v>202.07</v>
      </c>
      <c r="W85" s="101">
        <f t="shared" si="40"/>
        <v>202.07</v>
      </c>
      <c r="X85" s="102">
        <f t="shared" si="41"/>
        <v>0</v>
      </c>
      <c r="Y85" s="101">
        <f t="shared" si="42"/>
        <v>0</v>
      </c>
      <c r="Z85" s="109">
        <f t="shared" si="43"/>
        <v>202.07</v>
      </c>
    </row>
    <row r="86" spans="1:26" s="5" customFormat="1" ht="12.75">
      <c r="A86" s="42">
        <v>77</v>
      </c>
      <c r="B86" s="43" t="s">
        <v>30</v>
      </c>
      <c r="C86" s="44"/>
      <c r="D86" s="44">
        <v>1040013</v>
      </c>
      <c r="E86" s="45" t="s">
        <v>62</v>
      </c>
      <c r="F86" s="46">
        <v>71.98</v>
      </c>
      <c r="G86" s="47"/>
      <c r="H86" s="48"/>
      <c r="I86" s="47"/>
      <c r="J86" s="73">
        <f t="shared" si="35"/>
        <v>71.98</v>
      </c>
      <c r="L86" s="69">
        <v>71.98</v>
      </c>
      <c r="N86" s="74">
        <f aca="true" t="shared" si="50" ref="N86:N97">N85+1</f>
        <v>77</v>
      </c>
      <c r="O86" s="75" t="s">
        <v>30</v>
      </c>
      <c r="P86" s="76" t="s">
        <v>33</v>
      </c>
      <c r="Q86" s="76" t="s">
        <v>33</v>
      </c>
      <c r="R86" s="96" t="s">
        <v>34</v>
      </c>
      <c r="S86" s="97" t="s">
        <v>35</v>
      </c>
      <c r="T86" s="98">
        <v>1040013</v>
      </c>
      <c r="U86" s="99" t="s">
        <v>62</v>
      </c>
      <c r="V86" s="100">
        <f t="shared" si="39"/>
        <v>71.98</v>
      </c>
      <c r="W86" s="101">
        <f t="shared" si="40"/>
        <v>71.98</v>
      </c>
      <c r="X86" s="102">
        <f t="shared" si="41"/>
        <v>0</v>
      </c>
      <c r="Y86" s="101">
        <f t="shared" si="42"/>
        <v>0</v>
      </c>
      <c r="Z86" s="109">
        <f t="shared" si="43"/>
        <v>71.98</v>
      </c>
    </row>
    <row r="87" spans="1:26" s="5" customFormat="1" ht="12.75">
      <c r="A87" s="42">
        <v>78</v>
      </c>
      <c r="B87" s="43" t="s">
        <v>30</v>
      </c>
      <c r="C87" s="44"/>
      <c r="D87" s="44">
        <v>259</v>
      </c>
      <c r="E87" s="45" t="s">
        <v>62</v>
      </c>
      <c r="F87" s="46">
        <v>92.25</v>
      </c>
      <c r="G87" s="47"/>
      <c r="H87" s="48"/>
      <c r="I87" s="47"/>
      <c r="J87" s="73">
        <f t="shared" si="35"/>
        <v>92.25</v>
      </c>
      <c r="L87" s="69">
        <v>92.25</v>
      </c>
      <c r="N87" s="74">
        <f t="shared" si="50"/>
        <v>78</v>
      </c>
      <c r="O87" s="75" t="s">
        <v>30</v>
      </c>
      <c r="P87" s="76" t="s">
        <v>33</v>
      </c>
      <c r="Q87" s="76" t="s">
        <v>33</v>
      </c>
      <c r="R87" s="96" t="s">
        <v>34</v>
      </c>
      <c r="S87" s="97" t="s">
        <v>35</v>
      </c>
      <c r="T87" s="98">
        <v>259</v>
      </c>
      <c r="U87" s="99" t="s">
        <v>62</v>
      </c>
      <c r="V87" s="100">
        <f t="shared" si="39"/>
        <v>92.25</v>
      </c>
      <c r="W87" s="101">
        <f t="shared" si="40"/>
        <v>92.25</v>
      </c>
      <c r="X87" s="102">
        <f t="shared" si="41"/>
        <v>0</v>
      </c>
      <c r="Y87" s="101">
        <f t="shared" si="42"/>
        <v>0</v>
      </c>
      <c r="Z87" s="109">
        <f t="shared" si="43"/>
        <v>92.25</v>
      </c>
    </row>
    <row r="88" spans="1:26" s="5" customFormat="1" ht="12.75">
      <c r="A88" s="42">
        <v>79</v>
      </c>
      <c r="B88" s="43" t="str">
        <f t="shared" si="49"/>
        <v>SPITAL JUDETEAN BAIA MARE</v>
      </c>
      <c r="C88" s="44"/>
      <c r="D88" s="44">
        <v>2508</v>
      </c>
      <c r="E88" s="45" t="s">
        <v>62</v>
      </c>
      <c r="F88" s="46">
        <v>295.19</v>
      </c>
      <c r="G88" s="47"/>
      <c r="H88" s="48">
        <v>152.74</v>
      </c>
      <c r="I88" s="47"/>
      <c r="J88" s="73">
        <f t="shared" si="35"/>
        <v>142.45</v>
      </c>
      <c r="L88" s="69">
        <v>142.45</v>
      </c>
      <c r="N88" s="74">
        <f t="shared" si="50"/>
        <v>79</v>
      </c>
      <c r="O88" s="75" t="s">
        <v>30</v>
      </c>
      <c r="P88" s="76" t="s">
        <v>33</v>
      </c>
      <c r="Q88" s="76" t="s">
        <v>33</v>
      </c>
      <c r="R88" s="96" t="s">
        <v>34</v>
      </c>
      <c r="S88" s="97" t="s">
        <v>35</v>
      </c>
      <c r="T88" s="98">
        <f t="shared" si="37"/>
        <v>2508</v>
      </c>
      <c r="U88" s="99" t="str">
        <f t="shared" si="38"/>
        <v>18 07 2016</v>
      </c>
      <c r="V88" s="100">
        <f t="shared" si="39"/>
        <v>295.19</v>
      </c>
      <c r="W88" s="101">
        <f t="shared" si="40"/>
        <v>295.19</v>
      </c>
      <c r="X88" s="102">
        <f t="shared" si="41"/>
        <v>0</v>
      </c>
      <c r="Y88" s="101">
        <f t="shared" si="42"/>
        <v>152.74</v>
      </c>
      <c r="Z88" s="109">
        <f t="shared" si="43"/>
        <v>142.45</v>
      </c>
    </row>
    <row r="89" spans="1:26" s="6" customFormat="1" ht="13.5">
      <c r="A89" s="42">
        <f>A88+1</f>
        <v>80</v>
      </c>
      <c r="B89" s="110" t="str">
        <f t="shared" si="49"/>
        <v>TOTAL SPITAL JUDETEAN BAIA MARE</v>
      </c>
      <c r="C89" s="111"/>
      <c r="D89" s="111"/>
      <c r="E89" s="112"/>
      <c r="F89" s="113">
        <f aca="true" t="shared" si="51" ref="F89:J89">SUM(F10:F88)</f>
        <v>10147.879999999997</v>
      </c>
      <c r="G89" s="113">
        <f t="shared" si="51"/>
        <v>383.5</v>
      </c>
      <c r="H89" s="113">
        <f t="shared" si="51"/>
        <v>152.74</v>
      </c>
      <c r="I89" s="113">
        <f t="shared" si="51"/>
        <v>53.12</v>
      </c>
      <c r="J89" s="151">
        <f t="shared" si="51"/>
        <v>9558.52</v>
      </c>
      <c r="L89" s="69">
        <f aca="true" t="shared" si="52" ref="L89:L97">F89</f>
        <v>10147.879999999997</v>
      </c>
      <c r="N89" s="74">
        <f t="shared" si="50"/>
        <v>80</v>
      </c>
      <c r="O89" s="152" t="s">
        <v>63</v>
      </c>
      <c r="P89" s="153"/>
      <c r="Q89" s="153"/>
      <c r="R89" s="198"/>
      <c r="S89" s="199"/>
      <c r="T89" s="200"/>
      <c r="U89" s="201"/>
      <c r="V89" s="202">
        <f aca="true" t="shared" si="53" ref="V89:Z89">SUM(V10:V88)</f>
        <v>10147.879999999997</v>
      </c>
      <c r="W89" s="202">
        <f t="shared" si="53"/>
        <v>10094.759999999998</v>
      </c>
      <c r="X89" s="202">
        <f t="shared" si="53"/>
        <v>53.12</v>
      </c>
      <c r="Y89" s="202">
        <f t="shared" si="53"/>
        <v>536.24</v>
      </c>
      <c r="Z89" s="254">
        <f t="shared" si="53"/>
        <v>9558.52</v>
      </c>
    </row>
    <row r="90" spans="1:26" s="5" customFormat="1" ht="14.25" customHeight="1">
      <c r="A90" s="42">
        <f aca="true" t="shared" si="54" ref="A90:A97">A89+1</f>
        <v>81</v>
      </c>
      <c r="B90" s="43" t="s">
        <v>64</v>
      </c>
      <c r="C90" s="44" t="s">
        <v>65</v>
      </c>
      <c r="D90" s="44">
        <v>7081687</v>
      </c>
      <c r="E90" s="45" t="s">
        <v>66</v>
      </c>
      <c r="F90" s="46">
        <v>206.37</v>
      </c>
      <c r="G90" s="47"/>
      <c r="H90" s="48"/>
      <c r="I90" s="47"/>
      <c r="J90" s="73">
        <f aca="true" t="shared" si="55" ref="J90:J95">F90-G90-H90-I90</f>
        <v>206.37</v>
      </c>
      <c r="L90" s="69">
        <f t="shared" si="52"/>
        <v>206.37</v>
      </c>
      <c r="N90" s="74">
        <f t="shared" si="50"/>
        <v>81</v>
      </c>
      <c r="O90" s="154" t="s">
        <v>64</v>
      </c>
      <c r="P90" s="76" t="s">
        <v>67</v>
      </c>
      <c r="Q90" s="76" t="s">
        <v>67</v>
      </c>
      <c r="R90" s="96" t="s">
        <v>68</v>
      </c>
      <c r="S90" s="97" t="s">
        <v>69</v>
      </c>
      <c r="T90" s="98">
        <f aca="true" t="shared" si="56" ref="T90:T95">D90</f>
        <v>7081687</v>
      </c>
      <c r="U90" s="99" t="str">
        <f aca="true" t="shared" si="57" ref="U90:U95">IF(E90=0,"0",E90)</f>
        <v>07 06 2016</v>
      </c>
      <c r="V90" s="100">
        <f aca="true" t="shared" si="58" ref="V90:V95">F90</f>
        <v>206.37</v>
      </c>
      <c r="W90" s="101">
        <f aca="true" t="shared" si="59" ref="W90:W95">V90-X90</f>
        <v>206.37</v>
      </c>
      <c r="X90" s="102">
        <f aca="true" t="shared" si="60" ref="X90:X95">I90</f>
        <v>0</v>
      </c>
      <c r="Y90" s="255">
        <f aca="true" t="shared" si="61" ref="Y90:Y95">G90+H90</f>
        <v>0</v>
      </c>
      <c r="Z90" s="109">
        <f aca="true" t="shared" si="62" ref="Z90:Z95">W90-Y90</f>
        <v>206.37</v>
      </c>
    </row>
    <row r="91" spans="1:26" s="5" customFormat="1" ht="14.25" customHeight="1">
      <c r="A91" s="42">
        <f t="shared" si="54"/>
        <v>82</v>
      </c>
      <c r="B91" s="43" t="s">
        <v>64</v>
      </c>
      <c r="C91" s="44"/>
      <c r="D91" s="44"/>
      <c r="E91" s="45"/>
      <c r="F91" s="46"/>
      <c r="G91" s="47"/>
      <c r="H91" s="48"/>
      <c r="I91" s="47"/>
      <c r="J91" s="73">
        <f t="shared" si="55"/>
        <v>0</v>
      </c>
      <c r="L91" s="69">
        <f t="shared" si="52"/>
        <v>0</v>
      </c>
      <c r="N91" s="74">
        <f t="shared" si="50"/>
        <v>82</v>
      </c>
      <c r="O91" s="154" t="s">
        <v>64</v>
      </c>
      <c r="P91" s="76" t="s">
        <v>67</v>
      </c>
      <c r="Q91" s="76" t="s">
        <v>67</v>
      </c>
      <c r="R91" s="96" t="s">
        <v>68</v>
      </c>
      <c r="S91" s="97" t="s">
        <v>69</v>
      </c>
      <c r="T91" s="98">
        <f t="shared" si="56"/>
        <v>0</v>
      </c>
      <c r="U91" s="99" t="str">
        <f t="shared" si="57"/>
        <v>0</v>
      </c>
      <c r="V91" s="100">
        <f t="shared" si="58"/>
        <v>0</v>
      </c>
      <c r="W91" s="101">
        <f t="shared" si="59"/>
        <v>0</v>
      </c>
      <c r="X91" s="102">
        <f t="shared" si="60"/>
        <v>0</v>
      </c>
      <c r="Y91" s="255">
        <f t="shared" si="61"/>
        <v>0</v>
      </c>
      <c r="Z91" s="109">
        <f t="shared" si="62"/>
        <v>0</v>
      </c>
    </row>
    <row r="92" spans="1:26" s="6" customFormat="1" ht="13.5">
      <c r="A92" s="42">
        <f t="shared" si="54"/>
        <v>83</v>
      </c>
      <c r="B92" s="114" t="s">
        <v>70</v>
      </c>
      <c r="C92" s="115"/>
      <c r="D92" s="115"/>
      <c r="E92" s="116"/>
      <c r="F92" s="117">
        <f aca="true" t="shared" si="63" ref="F92:J92">SUM(F90:F91)</f>
        <v>206.37</v>
      </c>
      <c r="G92" s="117">
        <f t="shared" si="63"/>
        <v>0</v>
      </c>
      <c r="H92" s="117">
        <f t="shared" si="63"/>
        <v>0</v>
      </c>
      <c r="I92" s="117">
        <f t="shared" si="63"/>
        <v>0</v>
      </c>
      <c r="J92" s="155">
        <f t="shared" si="63"/>
        <v>206.37</v>
      </c>
      <c r="L92" s="69">
        <f t="shared" si="52"/>
        <v>206.37</v>
      </c>
      <c r="N92" s="74">
        <f t="shared" si="50"/>
        <v>83</v>
      </c>
      <c r="O92" s="156" t="s">
        <v>70</v>
      </c>
      <c r="P92" s="157"/>
      <c r="Q92" s="157"/>
      <c r="R92" s="203"/>
      <c r="S92" s="204"/>
      <c r="T92" s="205"/>
      <c r="U92" s="206"/>
      <c r="V92" s="207">
        <f aca="true" t="shared" si="64" ref="V92:Z92">SUM(V90:V91)</f>
        <v>206.37</v>
      </c>
      <c r="W92" s="207">
        <f t="shared" si="64"/>
        <v>206.37</v>
      </c>
      <c r="X92" s="207">
        <f t="shared" si="64"/>
        <v>0</v>
      </c>
      <c r="Y92" s="256">
        <f t="shared" si="64"/>
        <v>0</v>
      </c>
      <c r="Z92" s="257">
        <f t="shared" si="64"/>
        <v>206.37</v>
      </c>
    </row>
    <row r="93" spans="1:26" s="5" customFormat="1" ht="14.25" customHeight="1">
      <c r="A93" s="42">
        <f t="shared" si="54"/>
        <v>84</v>
      </c>
      <c r="B93" s="43" t="str">
        <f t="shared" si="49"/>
        <v>SPITAL PNEUMOFTIZIOLOGIE BAIA MARE</v>
      </c>
      <c r="C93" s="44" t="s">
        <v>71</v>
      </c>
      <c r="D93" s="44">
        <v>38</v>
      </c>
      <c r="E93" s="45" t="s">
        <v>39</v>
      </c>
      <c r="F93" s="46">
        <v>114.51</v>
      </c>
      <c r="G93" s="47"/>
      <c r="H93" s="48"/>
      <c r="I93" s="47"/>
      <c r="J93" s="73">
        <f t="shared" si="55"/>
        <v>114.51</v>
      </c>
      <c r="L93" s="69">
        <f t="shared" si="52"/>
        <v>114.51</v>
      </c>
      <c r="N93" s="74">
        <f t="shared" si="50"/>
        <v>84</v>
      </c>
      <c r="O93" s="154" t="s">
        <v>72</v>
      </c>
      <c r="P93" s="76" t="s">
        <v>33</v>
      </c>
      <c r="Q93" s="208" t="s">
        <v>33</v>
      </c>
      <c r="R93" s="96" t="s">
        <v>73</v>
      </c>
      <c r="S93" s="209" t="s">
        <v>74</v>
      </c>
      <c r="T93" s="98">
        <f t="shared" si="56"/>
        <v>38</v>
      </c>
      <c r="U93" s="99" t="str">
        <f t="shared" si="57"/>
        <v>17 06 2016</v>
      </c>
      <c r="V93" s="100">
        <f t="shared" si="58"/>
        <v>114.51</v>
      </c>
      <c r="W93" s="101">
        <f t="shared" si="59"/>
        <v>114.51</v>
      </c>
      <c r="X93" s="102">
        <f t="shared" si="60"/>
        <v>0</v>
      </c>
      <c r="Y93" s="255">
        <f t="shared" si="61"/>
        <v>0</v>
      </c>
      <c r="Z93" s="109">
        <f t="shared" si="62"/>
        <v>114.51</v>
      </c>
    </row>
    <row r="94" spans="1:26" s="5" customFormat="1" ht="14.25" customHeight="1">
      <c r="A94" s="42">
        <f t="shared" si="54"/>
        <v>85</v>
      </c>
      <c r="B94" s="43" t="str">
        <f t="shared" si="49"/>
        <v>SPITAL PNEUMOFTIZIOLOGIE BAIA MARE</v>
      </c>
      <c r="C94" s="44"/>
      <c r="D94" s="44">
        <v>289</v>
      </c>
      <c r="E94" s="45" t="s">
        <v>75</v>
      </c>
      <c r="F94" s="46">
        <v>79.95</v>
      </c>
      <c r="G94" s="47"/>
      <c r="H94" s="48"/>
      <c r="I94" s="47"/>
      <c r="J94" s="73">
        <f t="shared" si="55"/>
        <v>79.95</v>
      </c>
      <c r="L94" s="69">
        <f t="shared" si="52"/>
        <v>79.95</v>
      </c>
      <c r="N94" s="74">
        <f t="shared" si="50"/>
        <v>85</v>
      </c>
      <c r="O94" s="154" t="s">
        <v>72</v>
      </c>
      <c r="P94" s="76" t="s">
        <v>33</v>
      </c>
      <c r="Q94" s="208" t="s">
        <v>33</v>
      </c>
      <c r="R94" s="96" t="s">
        <v>73</v>
      </c>
      <c r="S94" s="209" t="s">
        <v>74</v>
      </c>
      <c r="T94" s="98">
        <f t="shared" si="56"/>
        <v>289</v>
      </c>
      <c r="U94" s="99" t="str">
        <f t="shared" si="57"/>
        <v>02 06 2016</v>
      </c>
      <c r="V94" s="100">
        <f t="shared" si="58"/>
        <v>79.95</v>
      </c>
      <c r="W94" s="101">
        <f t="shared" si="59"/>
        <v>79.95</v>
      </c>
      <c r="X94" s="102">
        <f t="shared" si="60"/>
        <v>0</v>
      </c>
      <c r="Y94" s="255">
        <f t="shared" si="61"/>
        <v>0</v>
      </c>
      <c r="Z94" s="109">
        <f t="shared" si="62"/>
        <v>79.95</v>
      </c>
    </row>
    <row r="95" spans="1:26" s="5" customFormat="1" ht="14.25" customHeight="1">
      <c r="A95" s="42">
        <f t="shared" si="54"/>
        <v>86</v>
      </c>
      <c r="B95" s="43" t="str">
        <f t="shared" si="49"/>
        <v>SPITAL PNEUMOFTIZIOLOGIE BAIA MARE</v>
      </c>
      <c r="C95" s="44" t="s">
        <v>76</v>
      </c>
      <c r="D95" s="44">
        <v>2145</v>
      </c>
      <c r="E95" s="45" t="s">
        <v>52</v>
      </c>
      <c r="F95" s="46">
        <v>40.65</v>
      </c>
      <c r="G95" s="47"/>
      <c r="H95" s="48"/>
      <c r="I95" s="47"/>
      <c r="J95" s="73">
        <f t="shared" si="55"/>
        <v>40.65</v>
      </c>
      <c r="L95" s="69">
        <f t="shared" si="52"/>
        <v>40.65</v>
      </c>
      <c r="N95" s="74">
        <f t="shared" si="50"/>
        <v>86</v>
      </c>
      <c r="O95" s="154" t="s">
        <v>72</v>
      </c>
      <c r="P95" s="76" t="s">
        <v>33</v>
      </c>
      <c r="Q95" s="208" t="s">
        <v>33</v>
      </c>
      <c r="R95" s="96" t="s">
        <v>73</v>
      </c>
      <c r="S95" s="209" t="s">
        <v>74</v>
      </c>
      <c r="T95" s="98">
        <f t="shared" si="56"/>
        <v>2145</v>
      </c>
      <c r="U95" s="99" t="str">
        <f t="shared" si="57"/>
        <v>05 07 2016</v>
      </c>
      <c r="V95" s="100">
        <f t="shared" si="58"/>
        <v>40.65</v>
      </c>
      <c r="W95" s="101">
        <f t="shared" si="59"/>
        <v>40.65</v>
      </c>
      <c r="X95" s="102">
        <f t="shared" si="60"/>
        <v>0</v>
      </c>
      <c r="Y95" s="255">
        <f t="shared" si="61"/>
        <v>0</v>
      </c>
      <c r="Z95" s="109">
        <f t="shared" si="62"/>
        <v>40.65</v>
      </c>
    </row>
    <row r="96" spans="1:26" s="6" customFormat="1" ht="13.5">
      <c r="A96" s="118">
        <f t="shared" si="54"/>
        <v>87</v>
      </c>
      <c r="B96" s="119" t="str">
        <f t="shared" si="49"/>
        <v>TOTAL SPITAL PNEUMOFTIZIOLOGIE</v>
      </c>
      <c r="C96" s="120"/>
      <c r="D96" s="120"/>
      <c r="E96" s="121"/>
      <c r="F96" s="122">
        <f aca="true" t="shared" si="65" ref="F96:J96">SUM(F93:F95)</f>
        <v>235.11</v>
      </c>
      <c r="G96" s="122">
        <f t="shared" si="65"/>
        <v>0</v>
      </c>
      <c r="H96" s="122">
        <f t="shared" si="65"/>
        <v>0</v>
      </c>
      <c r="I96" s="122">
        <f t="shared" si="65"/>
        <v>0</v>
      </c>
      <c r="J96" s="158">
        <f t="shared" si="65"/>
        <v>235.11</v>
      </c>
      <c r="L96" s="69">
        <f t="shared" si="52"/>
        <v>235.11</v>
      </c>
      <c r="N96" s="74">
        <f t="shared" si="50"/>
        <v>87</v>
      </c>
      <c r="O96" s="156" t="s">
        <v>77</v>
      </c>
      <c r="P96" s="157"/>
      <c r="Q96" s="157"/>
      <c r="R96" s="210"/>
      <c r="S96" s="204"/>
      <c r="T96" s="205"/>
      <c r="U96" s="206"/>
      <c r="V96" s="207">
        <f aca="true" t="shared" si="66" ref="V96:Z96">SUM(V93:V95)</f>
        <v>235.11</v>
      </c>
      <c r="W96" s="207">
        <f t="shared" si="66"/>
        <v>235.11</v>
      </c>
      <c r="X96" s="207">
        <f t="shared" si="66"/>
        <v>0</v>
      </c>
      <c r="Y96" s="256">
        <f t="shared" si="66"/>
        <v>0</v>
      </c>
      <c r="Z96" s="257">
        <f t="shared" si="66"/>
        <v>235.11</v>
      </c>
    </row>
    <row r="97" spans="1:26" s="7" customFormat="1" ht="13.5">
      <c r="A97" s="123">
        <f t="shared" si="54"/>
        <v>88</v>
      </c>
      <c r="B97" s="124" t="str">
        <f t="shared" si="49"/>
        <v>TOTAL</v>
      </c>
      <c r="C97" s="125"/>
      <c r="D97" s="125"/>
      <c r="E97" s="126"/>
      <c r="F97" s="127">
        <f aca="true" t="shared" si="67" ref="F97:J97">SUM(F10:F96)/2</f>
        <v>10589.359999999997</v>
      </c>
      <c r="G97" s="127">
        <f t="shared" si="67"/>
        <v>383.5</v>
      </c>
      <c r="H97" s="127">
        <f t="shared" si="67"/>
        <v>152.74</v>
      </c>
      <c r="I97" s="127">
        <f t="shared" si="67"/>
        <v>53.12</v>
      </c>
      <c r="J97" s="159">
        <f t="shared" si="67"/>
        <v>10000</v>
      </c>
      <c r="L97" s="69">
        <f t="shared" si="52"/>
        <v>10589.359999999997</v>
      </c>
      <c r="N97" s="160">
        <f t="shared" si="50"/>
        <v>88</v>
      </c>
      <c r="O97" s="161" t="s">
        <v>78</v>
      </c>
      <c r="P97" s="162"/>
      <c r="Q97" s="162"/>
      <c r="R97" s="211"/>
      <c r="S97" s="211"/>
      <c r="T97" s="212"/>
      <c r="U97" s="213"/>
      <c r="V97" s="214">
        <f aca="true" t="shared" si="68" ref="V97:Z97">SUM(V10:V96)/2</f>
        <v>10589.359999999997</v>
      </c>
      <c r="W97" s="215">
        <f t="shared" si="68"/>
        <v>10536.239999999998</v>
      </c>
      <c r="X97" s="215">
        <f t="shared" si="68"/>
        <v>53.12</v>
      </c>
      <c r="Y97" s="258">
        <f t="shared" si="68"/>
        <v>536.24</v>
      </c>
      <c r="Z97" s="259">
        <f t="shared" si="68"/>
        <v>10000</v>
      </c>
    </row>
    <row r="98" spans="1:26" s="7" customFormat="1" ht="12.75">
      <c r="A98" s="128"/>
      <c r="B98" s="129"/>
      <c r="C98" s="130"/>
      <c r="D98" s="130"/>
      <c r="E98" s="131"/>
      <c r="F98" s="132"/>
      <c r="G98" s="132"/>
      <c r="H98" s="132"/>
      <c r="I98" s="132"/>
      <c r="J98" s="132"/>
      <c r="L98" s="163"/>
      <c r="N98" s="164"/>
      <c r="O98" s="165"/>
      <c r="P98" s="166"/>
      <c r="Q98" s="166"/>
      <c r="R98" s="216"/>
      <c r="S98" s="216"/>
      <c r="T98" s="217"/>
      <c r="U98" s="218"/>
      <c r="V98" s="219"/>
      <c r="W98" s="219"/>
      <c r="X98" s="219"/>
      <c r="Y98" s="219"/>
      <c r="Z98" s="219"/>
    </row>
    <row r="99" spans="1:26" s="7" customFormat="1" ht="12.75">
      <c r="A99" s="128"/>
      <c r="B99" s="133"/>
      <c r="C99" s="134"/>
      <c r="D99" s="134"/>
      <c r="E99" s="134"/>
      <c r="F99" s="135"/>
      <c r="G99" s="135"/>
      <c r="H99" s="135"/>
      <c r="I99" s="135"/>
      <c r="J99" s="135"/>
      <c r="L99" s="167"/>
      <c r="N99" s="164"/>
      <c r="O99" s="165"/>
      <c r="P99" s="166"/>
      <c r="Q99" s="166"/>
      <c r="R99" s="216"/>
      <c r="S99" s="216"/>
      <c r="T99" s="220"/>
      <c r="U99" s="220"/>
      <c r="V99" s="221"/>
      <c r="W99" s="221"/>
      <c r="X99" s="221"/>
      <c r="Y99" s="221"/>
      <c r="Z99" s="221"/>
    </row>
    <row r="100" spans="1:26" s="8" customFormat="1" ht="12">
      <c r="A100" s="136"/>
      <c r="B100" s="137"/>
      <c r="C100" s="138"/>
      <c r="D100" s="138"/>
      <c r="F100" s="138"/>
      <c r="I100" s="168"/>
      <c r="J100" s="169"/>
      <c r="L100" s="170"/>
      <c r="N100" s="2"/>
      <c r="O100" s="58" t="s">
        <v>79</v>
      </c>
      <c r="P100" s="58"/>
      <c r="Q100" s="58"/>
      <c r="R100" s="58"/>
      <c r="S100" s="58"/>
      <c r="T100" s="58"/>
      <c r="U100" s="222"/>
      <c r="V100" s="58"/>
      <c r="W100" s="21"/>
      <c r="X100" s="2"/>
      <c r="Y100" s="2"/>
      <c r="Z100" s="2"/>
    </row>
    <row r="101" spans="1:26" s="8" customFormat="1" ht="12.75">
      <c r="A101" s="139"/>
      <c r="B101" s="140"/>
      <c r="C101" s="141"/>
      <c r="D101" s="141"/>
      <c r="F101" s="137"/>
      <c r="I101" s="168"/>
      <c r="J101" s="169"/>
      <c r="L101" s="171"/>
      <c r="N101" s="2"/>
      <c r="O101" s="2"/>
      <c r="P101" s="2"/>
      <c r="Q101" s="2"/>
      <c r="R101" s="2"/>
      <c r="S101" s="2"/>
      <c r="T101" s="77"/>
      <c r="U101" s="78"/>
      <c r="V101" s="21"/>
      <c r="W101" s="21"/>
      <c r="X101" s="2"/>
      <c r="Y101" s="2"/>
      <c r="Z101" s="2"/>
    </row>
    <row r="102" spans="1:26" ht="12.75">
      <c r="A102" s="139"/>
      <c r="C102" s="141"/>
      <c r="D102" s="141"/>
      <c r="F102" s="142"/>
      <c r="I102" s="172"/>
      <c r="K102" s="173"/>
      <c r="L102" s="174"/>
      <c r="N102" s="2"/>
      <c r="O102" s="175" t="s">
        <v>80</v>
      </c>
      <c r="P102" s="176"/>
      <c r="Q102" s="223" t="s">
        <v>81</v>
      </c>
      <c r="R102" s="224"/>
      <c r="S102" s="225" t="s">
        <v>15</v>
      </c>
      <c r="T102" s="226"/>
      <c r="U102" s="226"/>
      <c r="V102" s="227"/>
      <c r="W102" s="226" t="s">
        <v>82</v>
      </c>
      <c r="X102" s="226"/>
      <c r="Y102" s="226"/>
      <c r="Z102" s="227"/>
    </row>
    <row r="103" spans="1:26" ht="12.75">
      <c r="A103" s="143"/>
      <c r="B103" s="144"/>
      <c r="C103" s="2"/>
      <c r="D103" s="2"/>
      <c r="E103" s="145"/>
      <c r="I103" s="21"/>
      <c r="K103" s="173"/>
      <c r="N103" s="2"/>
      <c r="O103" s="177" t="s">
        <v>83</v>
      </c>
      <c r="P103" s="178"/>
      <c r="Q103" s="228" t="s">
        <v>84</v>
      </c>
      <c r="R103" s="229"/>
      <c r="S103" s="230"/>
      <c r="T103" s="231"/>
      <c r="U103" s="231"/>
      <c r="V103" s="232"/>
      <c r="W103" s="229" t="s">
        <v>85</v>
      </c>
      <c r="X103" s="229"/>
      <c r="Y103" s="229"/>
      <c r="Z103" s="260"/>
    </row>
    <row r="104" spans="1:26" ht="12.75">
      <c r="A104" s="143"/>
      <c r="B104" s="2"/>
      <c r="C104" s="2"/>
      <c r="D104" s="2"/>
      <c r="E104" s="21"/>
      <c r="I104" s="179"/>
      <c r="N104" s="2"/>
      <c r="O104" s="180"/>
      <c r="P104" s="181"/>
      <c r="Q104" s="180"/>
      <c r="R104" s="181"/>
      <c r="S104" s="180"/>
      <c r="T104" s="181"/>
      <c r="U104" s="233"/>
      <c r="V104" s="234"/>
      <c r="W104" s="181"/>
      <c r="X104" s="181"/>
      <c r="Y104" s="261"/>
      <c r="Z104" s="262"/>
    </row>
    <row r="105" spans="1:26" ht="12.75">
      <c r="A105" s="143"/>
      <c r="B105" s="2"/>
      <c r="C105" s="2"/>
      <c r="D105" s="2"/>
      <c r="E105" s="21"/>
      <c r="I105" s="182"/>
      <c r="K105" s="183"/>
      <c r="N105" s="2"/>
      <c r="O105" s="184"/>
      <c r="P105" s="185"/>
      <c r="Q105" s="184"/>
      <c r="R105" s="185"/>
      <c r="S105" s="184"/>
      <c r="T105" s="185"/>
      <c r="U105" s="235"/>
      <c r="V105" s="236"/>
      <c r="W105" s="185"/>
      <c r="X105" s="185"/>
      <c r="Y105" s="263"/>
      <c r="Z105" s="264"/>
    </row>
    <row r="106" spans="1:26" ht="12.75">
      <c r="A106" s="143"/>
      <c r="B106" s="2"/>
      <c r="C106" s="2"/>
      <c r="D106" s="2"/>
      <c r="E106" s="20"/>
      <c r="F106" s="145"/>
      <c r="I106" s="182"/>
      <c r="N106" s="2"/>
      <c r="O106" s="2"/>
      <c r="P106" s="2"/>
      <c r="Q106" s="2"/>
      <c r="R106" s="2"/>
      <c r="S106" s="2"/>
      <c r="T106" s="77"/>
      <c r="U106" s="78"/>
      <c r="V106" s="21"/>
      <c r="W106" s="21"/>
      <c r="X106" s="2"/>
      <c r="Y106" s="2"/>
      <c r="Z106" s="2"/>
    </row>
    <row r="107" spans="1:26" ht="12.75">
      <c r="A107" s="143"/>
      <c r="B107" s="146"/>
      <c r="C107" s="147"/>
      <c r="D107" s="147"/>
      <c r="E107" s="148"/>
      <c r="F107" s="145"/>
      <c r="I107" s="182"/>
      <c r="N107" s="58"/>
      <c r="O107" s="186" t="s">
        <v>86</v>
      </c>
      <c r="P107" s="4"/>
      <c r="R107" s="186" t="s">
        <v>87</v>
      </c>
      <c r="T107" s="4"/>
      <c r="U107" s="186" t="s">
        <v>88</v>
      </c>
      <c r="V107" s="4"/>
      <c r="X107" s="186" t="s">
        <v>89</v>
      </c>
      <c r="Y107" s="173"/>
      <c r="Z107" s="103"/>
    </row>
    <row r="108" spans="9:26" ht="12.75">
      <c r="I108" s="150"/>
      <c r="N108" s="58"/>
      <c r="O108" s="173"/>
      <c r="P108" s="173"/>
      <c r="R108" s="173"/>
      <c r="T108" s="237"/>
      <c r="U108" s="173"/>
      <c r="V108" s="238"/>
      <c r="Y108" s="173"/>
      <c r="Z108" s="58"/>
    </row>
    <row r="109" spans="9:26" ht="12.75">
      <c r="I109" s="187"/>
      <c r="N109" s="58"/>
      <c r="O109" s="188" t="s">
        <v>27</v>
      </c>
      <c r="P109" s="188"/>
      <c r="R109" s="239" t="s">
        <v>27</v>
      </c>
      <c r="T109" s="240"/>
      <c r="U109" s="188" t="s">
        <v>27</v>
      </c>
      <c r="V109" s="241"/>
      <c r="W109" s="239"/>
      <c r="Y109" s="173"/>
      <c r="Z109" s="58"/>
    </row>
    <row r="110" spans="10:26" ht="12.75">
      <c r="J110" s="189"/>
      <c r="N110" s="58"/>
      <c r="O110" s="188" t="s">
        <v>90</v>
      </c>
      <c r="P110" s="188"/>
      <c r="R110" s="239" t="s">
        <v>90</v>
      </c>
      <c r="T110" s="239"/>
      <c r="U110" s="188" t="s">
        <v>90</v>
      </c>
      <c r="V110" s="241"/>
      <c r="W110" s="188"/>
      <c r="X110" s="242" t="s">
        <v>91</v>
      </c>
      <c r="Y110" s="173"/>
      <c r="Z110" s="58"/>
    </row>
    <row r="111" spans="2:26" ht="12.75">
      <c r="B111" s="149"/>
      <c r="I111" s="145"/>
      <c r="J111" s="190"/>
      <c r="N111" s="58"/>
      <c r="O111" s="188" t="s">
        <v>92</v>
      </c>
      <c r="P111" s="188"/>
      <c r="R111" s="239" t="s">
        <v>93</v>
      </c>
      <c r="T111" s="240"/>
      <c r="U111" s="188" t="s">
        <v>94</v>
      </c>
      <c r="V111" s="241"/>
      <c r="W111" s="241"/>
      <c r="X111" s="243" t="s">
        <v>95</v>
      </c>
      <c r="Y111" s="173"/>
      <c r="Z111" s="58"/>
    </row>
    <row r="112" spans="2:26" ht="12.75">
      <c r="B112" s="149"/>
      <c r="J112" s="191"/>
      <c r="N112" s="58"/>
      <c r="O112" s="188"/>
      <c r="P112" s="188"/>
      <c r="R112" s="239"/>
      <c r="T112" s="240"/>
      <c r="U112" s="188"/>
      <c r="V112" s="241"/>
      <c r="W112" s="241"/>
      <c r="X112" s="188"/>
      <c r="Y112" s="173"/>
      <c r="Z112" s="58"/>
    </row>
    <row r="113" spans="2:26" ht="12.75" hidden="1">
      <c r="B113" s="149"/>
      <c r="I113" s="192" t="s">
        <v>96</v>
      </c>
      <c r="J113" s="193" t="str">
        <f>IF(J97=J114,"OK","ATENŢIE")</f>
        <v>OK</v>
      </c>
      <c r="N113" s="58"/>
      <c r="O113" s="188"/>
      <c r="P113" s="188"/>
      <c r="R113" s="239"/>
      <c r="T113" s="240"/>
      <c r="U113" s="188"/>
      <c r="V113" s="241"/>
      <c r="W113" s="241"/>
      <c r="X113" s="188"/>
      <c r="Y113" s="173"/>
      <c r="Z113" s="58"/>
    </row>
    <row r="114" spans="2:26" ht="12.75" hidden="1">
      <c r="B114" s="149"/>
      <c r="I114" s="192"/>
      <c r="J114" s="194">
        <f>F97-G97-H97-I97</f>
        <v>9999.999999999996</v>
      </c>
      <c r="N114" s="58"/>
      <c r="P114" s="188"/>
      <c r="R114" s="239"/>
      <c r="T114" s="240"/>
      <c r="U114" s="188"/>
      <c r="V114" s="241"/>
      <c r="W114" s="241"/>
      <c r="X114" s="188"/>
      <c r="Y114" s="173"/>
      <c r="Z114" s="58"/>
    </row>
    <row r="115" spans="2:26" ht="12.75">
      <c r="B115" s="149"/>
      <c r="N115" s="58"/>
      <c r="P115" s="188"/>
      <c r="R115" s="239"/>
      <c r="T115" s="240"/>
      <c r="U115" s="188"/>
      <c r="V115" s="241"/>
      <c r="W115" s="241"/>
      <c r="X115" s="188"/>
      <c r="Y115" s="173"/>
      <c r="Z115" s="58"/>
    </row>
    <row r="116" spans="2:26" ht="12.75">
      <c r="B116" s="144"/>
      <c r="N116" s="58"/>
      <c r="O116" s="195" t="s">
        <v>97</v>
      </c>
      <c r="P116" s="173"/>
      <c r="Q116" s="173"/>
      <c r="R116" s="173"/>
      <c r="S116" s="173"/>
      <c r="T116" s="237"/>
      <c r="U116" s="244"/>
      <c r="V116" s="238"/>
      <c r="W116" s="238"/>
      <c r="X116" s="173"/>
      <c r="Y116" s="173"/>
      <c r="Z116" s="58"/>
    </row>
    <row r="117" spans="2:26" ht="12.75">
      <c r="B117" s="150"/>
      <c r="N117" s="58"/>
      <c r="O117" s="188" t="s">
        <v>98</v>
      </c>
      <c r="P117" s="173"/>
      <c r="Q117" s="173"/>
      <c r="R117" s="173"/>
      <c r="S117" s="173"/>
      <c r="T117" s="237"/>
      <c r="Z117" s="2"/>
    </row>
    <row r="118" spans="2:26" ht="12.75">
      <c r="B118" s="11"/>
      <c r="N118" s="58"/>
      <c r="O118" s="196" t="s">
        <v>99</v>
      </c>
      <c r="P118" s="173"/>
      <c r="Q118" s="173"/>
      <c r="R118" s="173"/>
      <c r="S118" s="173"/>
      <c r="T118" s="237"/>
      <c r="Z118" s="2"/>
    </row>
    <row r="119" spans="2:20" ht="12.75">
      <c r="B119" s="11"/>
      <c r="N119" s="173"/>
      <c r="P119" s="173"/>
      <c r="Q119" s="173"/>
      <c r="R119" s="173"/>
      <c r="S119" s="173"/>
      <c r="T119" s="237"/>
    </row>
    <row r="120" spans="2:20" ht="12.75">
      <c r="B120" s="11"/>
      <c r="N120" s="197"/>
      <c r="P120" s="197"/>
      <c r="Q120" s="197"/>
      <c r="R120" s="197"/>
      <c r="S120" s="197"/>
      <c r="T120" s="245"/>
    </row>
    <row r="121" spans="2:26" ht="12.75" hidden="1">
      <c r="B121" s="145"/>
      <c r="N121" s="197"/>
      <c r="P121" s="197"/>
      <c r="Q121" s="197"/>
      <c r="R121" s="197"/>
      <c r="S121" s="197"/>
      <c r="T121" s="245"/>
      <c r="U121" s="246" t="s">
        <v>96</v>
      </c>
      <c r="V121" s="247" t="str">
        <f aca="true" t="shared" si="69" ref="V121:Z121">IF(V97=V122,"OK","ATENŢIE")</f>
        <v>OK</v>
      </c>
      <c r="W121" s="247" t="str">
        <f t="shared" si="69"/>
        <v>OK</v>
      </c>
      <c r="X121" s="248"/>
      <c r="Y121" s="247" t="str">
        <f t="shared" si="69"/>
        <v>OK</v>
      </c>
      <c r="Z121" s="247" t="str">
        <f t="shared" si="69"/>
        <v>OK</v>
      </c>
    </row>
    <row r="122" spans="2:26" ht="12.75" hidden="1">
      <c r="B122" s="145"/>
      <c r="N122" s="8"/>
      <c r="P122" s="8"/>
      <c r="Q122" s="8"/>
      <c r="R122" s="8"/>
      <c r="S122" s="8"/>
      <c r="T122" s="249"/>
      <c r="U122" s="246"/>
      <c r="V122" s="250">
        <f>F97</f>
        <v>10589.359999999997</v>
      </c>
      <c r="W122" s="251">
        <f>F97-I97</f>
        <v>10536.239999999996</v>
      </c>
      <c r="X122" s="248"/>
      <c r="Y122" s="251">
        <f>G97+H97</f>
        <v>536.24</v>
      </c>
      <c r="Z122" s="251">
        <f>J97</f>
        <v>10000</v>
      </c>
    </row>
    <row r="123" spans="14:25" ht="12.75" hidden="1">
      <c r="N123" s="8"/>
      <c r="O123" s="8"/>
      <c r="P123" s="8"/>
      <c r="Q123" s="8"/>
      <c r="R123" s="8"/>
      <c r="S123" s="8"/>
      <c r="T123" s="249"/>
      <c r="Y123" s="173"/>
    </row>
    <row r="124" spans="14:26" ht="12.75" hidden="1">
      <c r="N124" s="8"/>
      <c r="O124" s="8"/>
      <c r="P124" s="8"/>
      <c r="Q124" s="8"/>
      <c r="R124" s="8"/>
      <c r="S124" s="8"/>
      <c r="T124" s="249"/>
      <c r="U124" s="252"/>
      <c r="V124" s="197"/>
      <c r="W124" s="197"/>
      <c r="X124" s="197"/>
      <c r="Y124" s="197"/>
      <c r="Z124" s="248" t="str">
        <f>IF(Z97=Z125,"OK","ATENŢIE")</f>
        <v>OK</v>
      </c>
    </row>
    <row r="125" spans="21:26" ht="12.75" hidden="1">
      <c r="U125" s="252"/>
      <c r="V125" s="253"/>
      <c r="W125" s="253"/>
      <c r="X125" s="197"/>
      <c r="Y125" s="197"/>
      <c r="Z125" s="265">
        <f>W97-Y97</f>
        <v>9999.999999999998</v>
      </c>
    </row>
    <row r="132" spans="5:23" ht="12.75">
      <c r="E132" s="9"/>
      <c r="F132" s="9"/>
      <c r="G132" s="9"/>
      <c r="H132" s="9"/>
      <c r="I132" s="9"/>
      <c r="J132" s="9"/>
      <c r="L132" s="9"/>
      <c r="T132" s="9"/>
      <c r="U132" s="9"/>
      <c r="V132" s="9"/>
      <c r="W132" s="9"/>
    </row>
    <row r="133" spans="5:23" ht="12.75">
      <c r="E133" s="9"/>
      <c r="F133" s="9"/>
      <c r="G133" s="9"/>
      <c r="H133" s="9"/>
      <c r="I133" s="9"/>
      <c r="J133" s="9"/>
      <c r="L133" s="9"/>
      <c r="T133" s="9"/>
      <c r="U133" s="9"/>
      <c r="V133" s="9"/>
      <c r="W133" s="9"/>
    </row>
  </sheetData>
  <sheetProtection/>
  <mergeCells count="37">
    <mergeCell ref="N3:P3"/>
    <mergeCell ref="N4:Z4"/>
    <mergeCell ref="D8:F8"/>
    <mergeCell ref="T8:V8"/>
    <mergeCell ref="C100:D100"/>
    <mergeCell ref="C101:D101"/>
    <mergeCell ref="C102:D102"/>
    <mergeCell ref="O102:P102"/>
    <mergeCell ref="Q102:R102"/>
    <mergeCell ref="S102:V102"/>
    <mergeCell ref="W102:Z102"/>
    <mergeCell ref="O103:P103"/>
    <mergeCell ref="Q103:R103"/>
    <mergeCell ref="S103:V103"/>
    <mergeCell ref="W103:Z103"/>
    <mergeCell ref="A8:A9"/>
    <mergeCell ref="B8:B9"/>
    <mergeCell ref="C8:C9"/>
    <mergeCell ref="G8:G9"/>
    <mergeCell ref="H8:H9"/>
    <mergeCell ref="I8:I9"/>
    <mergeCell ref="I113:I114"/>
    <mergeCell ref="J8:J9"/>
    <mergeCell ref="L8:L9"/>
    <mergeCell ref="N8:N9"/>
    <mergeCell ref="O8:O9"/>
    <mergeCell ref="P8:P9"/>
    <mergeCell ref="Q8:Q9"/>
    <mergeCell ref="R8:R9"/>
    <mergeCell ref="S8:S9"/>
    <mergeCell ref="U121:U122"/>
    <mergeCell ref="W8:W9"/>
    <mergeCell ref="X8:X9"/>
    <mergeCell ref="X121:X122"/>
    <mergeCell ref="Y8:Y9"/>
    <mergeCell ref="Z8:Z9"/>
    <mergeCell ref="A5:J6"/>
  </mergeCells>
  <printOptions horizontalCentered="1"/>
  <pageMargins left="0.2" right="0.2" top="0" bottom="0.39" header="0" footer="0"/>
  <pageSetup blackAndWhite="1" orientation="landscape" paperSize="9" scale="86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Calin</cp:lastModifiedBy>
  <cp:lastPrinted>2016-08-25T11:27:14Z</cp:lastPrinted>
  <dcterms:created xsi:type="dcterms:W3CDTF">2001-06-07T07:18:05Z</dcterms:created>
  <dcterms:modified xsi:type="dcterms:W3CDTF">2016-08-26T08:44:02Z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1033-10.1.0.5674</vt:lpwstr>
  </property>
</Properties>
</file>